
<file path=[Content_Types].xml><?xml version="1.0" encoding="utf-8"?>
<Types xmlns="http://schemas.openxmlformats.org/package/2006/content-types">
  <Default Extension="xml" ContentType="application/xml"/>
  <Default Extension="jpeg" ContentType="image/jpeg"/>
  <Default Extension="rels" ContentType="application/vnd.openxmlformats-package.relationships+xml"/>
  <Default Extension="emf" ContentType="image/x-emf"/>
  <Default Extension="vml" ContentType="application/vnd.openxmlformats-officedocument.vmlDrawing"/>
  <Default Extension="bin" ContentType="application/vnd.ms-office.vbaProject"/>
  <Default Extension="png" ContentType="image/png"/>
  <Override PartName="/xl/workbook.xml" ContentType="application/vnd.ms-excel.sheet.macroEnabled.main+xml"/>
  <Override PartName="/xl/worksheets/sheet1.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trlProps/ctrlProp16.xml" ContentType="application/vnd.ms-excel.controlproperties+xml"/>
  <Override PartName="/xl/ctrlProps/ctrlProp17.xml" ContentType="application/vnd.ms-excel.controlproperties+xml"/>
  <Override PartName="/xl/drawings/drawing4.xml" ContentType="application/vnd.openxmlformats-officedocument.drawing+xml"/>
  <Override PartName="/xl/ctrlProps/ctrlProp18.xml" ContentType="application/vnd.ms-excel.controlproperties+xml"/>
  <Override PartName="/xl/ctrlProps/ctrlProp19.xml" ContentType="application/vnd.ms-excel.control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3" Type="http://schemas.openxmlformats.org/officeDocument/2006/relationships/extended-properties" Target="docProps/app.xml" />
</Relationships>
</file>

<file path=xl/workbook.xml><?xml version="1.0" encoding="utf-8"?>
<workbook xmlns="http://schemas.openxmlformats.org/spreadsheetml/2006/main" xmlns:r="http://schemas.openxmlformats.org/officeDocument/2006/relationships">
  <fileVersion appName="xl" lastEdited="5" lowestEdited="5" rupBuild="24709" codeName="{7A2D7E96-6E34-419A-AE5F-296B3A7E7977}"/>
  <workbookPr showInkAnnotation="0" codeName="ThisWorkbook" checkCompatibility="1" autoCompressPictures="0"/>
  <bookViews>
    <workbookView xWindow="0" yWindow="0" windowWidth="32700" windowHeight="20260" tabRatio="875"/>
  </bookViews>
  <sheets>
    <sheet name="CHARACTER" sheetId="1" r:id="rId1"/>
    <sheet name="SPELLS" sheetId="23" r:id="rId3"/>
  </sheets>
  <definedNames>
    <definedName name="AC">CHARACTER!$AA$24</definedName>
    <definedName name="AC_NAT">'CHAR DATA'!$C$48</definedName>
    <definedName name="ADDL_WPN_MSTR">'CHAR DATA'!$C$77</definedName>
    <definedName name="ALIGN_ANY">'MISC TABLES'!$B$5:$B$9</definedName>
    <definedName name="ALIGN_C">'MISC TABLES'!$B$8:$B$9</definedName>
    <definedName name="ALIGN_CLASS">'CHAR DATA'!$C$45</definedName>
    <definedName name="ALIGN_CN">'MISC TABLES'!$B$7:$B$9</definedName>
    <definedName name="ALIGN_LG">'MISC TABLES'!$B$5</definedName>
    <definedName name="ALIGN_N">'MISC TABLES'!$B$7</definedName>
    <definedName name="ALIGN_NE">'MISC TABLES'!$B$27:$B$29</definedName>
    <definedName name="ALIGN_NG">'MISC TABLES'!$B$22:$B$24</definedName>
    <definedName name="ALIGN_NLG">'MISC TABLES'!$B$6:$B$9</definedName>
    <definedName name="ALIGN_NN">'MISC TABLES'!$B$16:$B$19</definedName>
    <definedName name="ALIGNMENT">CHARACTER!$S$6</definedName>
    <definedName name="ALIGNMENT_TABLE">'MISC TABLES'!$B$4:$H$13</definedName>
    <definedName name="ALIGNMENTS_LIST">ALIGNMENT!$AL$2:$AL$10</definedName>
    <definedName name="ANIMALS_TBL">ANIMALS!$B$4:$O$52</definedName>
    <definedName name="ARMOR_ALLOWED">'CHAR DATA'!$C$49</definedName>
    <definedName name="ARMOR_LIST">ARMOR_DATA!$B$3:$B$15</definedName>
    <definedName name="ARMOR_NOTE">'CHAR DATA'!$D$49</definedName>
    <definedName name="ARMOR_NOTE_BONUS">'CHAR DATA'!$H$49</definedName>
    <definedName name="ARMOR_TABLE">ARMOR_DATA!$B$3:$T$15</definedName>
    <definedName name="ARMOR_WC_MAX">'CHAR DATA'!$C$50</definedName>
    <definedName name="ARMOR_WC_WORN">'CHAR DATA'!$C$51</definedName>
    <definedName name="ARMORE_WC_MAX">'CHAR DATA'!$C$50</definedName>
    <definedName name="ARMOUR">CHARACTER!$W$26</definedName>
    <definedName name="ATK_RATE_ADJ">'CHAR DATA'!$C$76</definedName>
    <definedName name="ATK_RATES">'MISC TABLES'!$B$32:$C$38</definedName>
    <definedName name="BANDING">'MISC TABLES'!$M$4</definedName>
    <definedName name="BASE_MOVE">'CHAR DATA'!$C$47</definedName>
    <definedName name="BUILD">CHARACTER!$L$7</definedName>
    <definedName name="BUILD_DATA">'RACE DATA'!$A$107:$F$114</definedName>
    <definedName name="BUILDS_LIST">'RACE DATA'!$A$107:$A$115</definedName>
    <definedName name="CA">'CHAR DATA'!$C$69</definedName>
    <definedName name="CHA">CHARACTER!$G$21</definedName>
    <definedName name="CHA_HENCH">'CHAR DATA'!$C$36</definedName>
    <definedName name="CHA_MIN">'CHAR DATA'!$C$38</definedName>
    <definedName name="CHA_REACT">'CHAR DATA'!$C$35</definedName>
    <definedName name="CHA_TBL">ABILITIES!$J$39:$P$54</definedName>
    <definedName name="CHA_UNDEAD">'CHAR DATA'!$C$37</definedName>
    <definedName name="CHAOTIC">'CHAR DATA'!$C$84</definedName>
    <definedName name="CHAR_SPELLTYPES">'CHAR DATA'!$C$105:$C$106</definedName>
    <definedName name="CLASS">'CHAR DATA'!$C$39</definedName>
    <definedName name="CLASS_ELECT">CHARACTER!$H$6</definedName>
    <definedName name="CLASS_LIST">'CLASS DATA'!$C$2:$AG$2</definedName>
    <definedName name="CLASS_SPELLTYPE_LIST">CHARSPELLS!$M$5:$M$16</definedName>
    <definedName name="CLASSCODE">'CHAR DATA'!$C$41</definedName>
    <definedName name="CLASSCODE_BASE">'CHAR DATA'!$E$39</definedName>
    <definedName name="CLASSDATA_TBL">'CLASS DATA'!$C$2:$AG$121</definedName>
    <definedName name="CLASSID">'CHAR DATA'!$C$40</definedName>
    <definedName name="CLASSNAME">'CHAR DATA'!$D$39</definedName>
    <definedName name="CLASSNAMES">'CLASS DATA'!$C$2:$AG$3</definedName>
    <definedName name="CMX_TONE_LIST">DESCRIPTIFIER!#REF!</definedName>
    <definedName name="CON">CHARACTER!$G$18</definedName>
    <definedName name="CON_FEAT">'CHAR DATA'!$C$19</definedName>
    <definedName name="CON_HP">'CHAR DATA'!$C$15</definedName>
    <definedName name="CON_MIN">'CHAR DATA'!$C$20</definedName>
    <definedName name="CON_POISON">'CHAR DATA'!$C$16</definedName>
    <definedName name="CON_POISONMOD">CHARACTER!$N$18</definedName>
    <definedName name="CON_TBL">ABILITIES!$B$39:$H$54</definedName>
    <definedName name="CON_TEST">'CHAR DATA'!$C$18</definedName>
    <definedName name="CON_TRAUMA">'CHAR DATA'!$C$17</definedName>
    <definedName name="CPX_TONE_LIST">COMPLEXION!$C$4:$G$4</definedName>
    <definedName name="CSPELLS">'CHAR DATA'!$C$43</definedName>
    <definedName name="DEX">CHARACTER!$G$17</definedName>
    <definedName name="DEX_DEF">'CHAR DATA'!$C$11</definedName>
    <definedName name="DEX_DEFMOD">CHARACTER!$S$17</definedName>
    <definedName name="DEX_FEAT">'CHAR DATA'!$C$13</definedName>
    <definedName name="DEX_HIT">'CHAR DATA'!$C$10</definedName>
    <definedName name="DEX_MIN">'CHAR DATA'!$C$14</definedName>
    <definedName name="DEX_MOD">CHARACTER!$N$17</definedName>
    <definedName name="DEX_TBL">ABILITIES!$B$21:$H$36</definedName>
    <definedName name="DEX_TEST">'CHAR DATA'!$C$12</definedName>
    <definedName name="DR">CHARACTER!$Z$33</definedName>
    <definedName name="ENCUMBRANCE">'CHAR DATA'!$F$8</definedName>
    <definedName name="EQUIP_HIDEROWS">'CHAR DATA'!$C$109</definedName>
    <definedName name="EQUIP_ROWS">'CHAR DATA'!$C$108</definedName>
    <definedName name="EQUIPMENT_LIST">EQUIPMENT!$B:$B</definedName>
    <definedName name="EQUIPMENT_MATCH">EQUIPMENT!$J$3:$J$13</definedName>
    <definedName name="EQUIPMENT_TABLE">EQUIPMENT!$B$3:$F$209</definedName>
    <definedName name="EVIL">'CHAR DATA'!$C$81</definedName>
    <definedName name="EXP_BONUS">'CHAR DATA'!$C$103</definedName>
    <definedName name="EYES">'RACE DATA'!$AI$3:$AI$21</definedName>
    <definedName name="EYES_DATA">'RACE DATA'!$C$3:$Z$21</definedName>
    <definedName name="F1T">CHARACTER!$AH$24</definedName>
    <definedName name="F2T">CHARACTER!$AH$25</definedName>
    <definedName name="F3T">CHARACTER!$AH$26</definedName>
    <definedName name="FA">'CHAR DATA'!$C$66</definedName>
    <definedName name="FAMILIARS_LIST">ANIMALS!$B$31:$B$56</definedName>
    <definedName name="FAMILIARS_TBL">ANIMALS!$B$31:$O$53</definedName>
    <definedName name="FEATURE1">CHARACTER!$AK$27</definedName>
    <definedName name="FEATURE2">CHARACTER!$AK$28</definedName>
    <definedName name="FEATURE3">CHARACTER!$AK$29</definedName>
    <definedName name="FEATURES_LIST">'MISC TABLES'!$B$95:$B$102</definedName>
    <definedName name="GMCOUNT">'CHAR WEAPONS'!$M$20</definedName>
    <definedName name="GOOD">'CHAR DATA'!$C$80</definedName>
    <definedName name="HAIR">'RACE DATA'!$AI$24:$AI$49</definedName>
    <definedName name="HAIR_DATA">'RACE DATA'!$C$24:$Z$49</definedName>
    <definedName name="HD_TYPE">'CHAR DATA'!$C$46</definedName>
    <definedName name="HEIGHT_DATA">'RACE DATA'!$C$52:$Z$80</definedName>
    <definedName name="HEIGHTS">'RACE DATA'!$AC$52:$AC$68</definedName>
    <definedName name="HP">CHARACTER!#REF!</definedName>
    <definedName name="HT_MOD">'CHAR DATA'!$C$111</definedName>
    <definedName name="INT">CHARACTER!$G$19</definedName>
    <definedName name="INT_LANG">'CHAR DATA'!$C$21</definedName>
    <definedName name="INT_LEARN">'CHAR DATA'!$C$26</definedName>
    <definedName name="INT_MIN">'CHAR DATA'!$C$27</definedName>
    <definedName name="INT_SPELLBONUS1">'CHAR DATA'!$C$22</definedName>
    <definedName name="INT_SPELLBONUS2">'CHAR DATA'!$C$23</definedName>
    <definedName name="INT_SPELLBONUS3">'CHAR DATA'!$C$24</definedName>
    <definedName name="INT_SPELLBONUS4">'CHAR DATA'!$C$25</definedName>
    <definedName name="INT_TBL">ABILITIES!$J$3:$P$18</definedName>
    <definedName name="L9HP">'CHAR DATA'!$D$46</definedName>
    <definedName name="LANG_OTHER">RACES!$G$84:$G$89</definedName>
    <definedName name="LANG_SELECTED">RACES!$O$74</definedName>
    <definedName name="LANGUAGE_LIST">RACES!$G$60:$G$71</definedName>
    <definedName name="LAST_EDIT">CHARACTER!$AF$352</definedName>
    <definedName name="LAWFUL">'CHAR DATA'!$C$83</definedName>
    <definedName name="LEVEL">CHARACTER!$P$6</definedName>
    <definedName name="LOAD">'CHAR DATA'!$E$7</definedName>
    <definedName name="MATP">'CHAR DATA'!$E$51</definedName>
    <definedName name="MAX_MASTERY">'CHAR DATA'!$C$79</definedName>
    <definedName name="MMW">'CHAR WEAPONS'!$M$18</definedName>
    <definedName name="MOUNTS_LIST">ANIMALS!$B$4:$B$22</definedName>
    <definedName name="MOUNTS_TBL">ANIMALS!$B$5:$O$23</definedName>
    <definedName name="MSPELLS">'CHAR DATA'!$C$42</definedName>
    <definedName name="MV">CHARACTER!$O$24</definedName>
    <definedName name="NAME">CHARACTER!$H$5</definedName>
    <definedName name="NEUTRAL">'CHAR DATA'!$C$82</definedName>
    <definedName name="OPEN_MONK">'CHAR DATA'!$C$86</definedName>
    <definedName name="PLAYER">CHARACTER!$H$4</definedName>
    <definedName name="PNN">FEATURES!$B$3:$B$5</definedName>
    <definedName name="_xlnm.Print_Area" localSheetId="0">CHARACTER!$F$3:$AB$57,CHARACTER!$G$61:$AC$399</definedName>
    <definedName name="_xlnm.Print_Area" localSheetId="1">SPELLS!$D$3:$U$55,SPELLS!$E$59:$V$113</definedName>
    <definedName name="RACE">CHARACTER!$R$5</definedName>
    <definedName name="RACE_SEX_CODE">RACES!$B$39</definedName>
    <definedName name="RACES_LIST">RACES!$B$4:$B$26</definedName>
    <definedName name="RACES_TBL">RACES!$B$4:$G$20</definedName>
    <definedName name="RACIAL_TRAITS_TBL">'RACE DATA'!$AI$82:$AM$105</definedName>
    <definedName name="S1_1_TOTAL">CHARSPELLS!$L$6</definedName>
    <definedName name="S1_2_TOTAL">CHARSPELLS!$L$7</definedName>
    <definedName name="S1_3_TOTAL">CHARSPELLS!$L$8</definedName>
    <definedName name="S1_4_TOTAL">CHARSPELLS!$L$9</definedName>
    <definedName name="S1_5_TOTAL">CHARSPELLS!$L$10</definedName>
    <definedName name="S1_6_TOTAL">CHARSPELLS!$L$11</definedName>
    <definedName name="S1_LIST1">S1_SPELLS_LISTS!$H$2:$H$50</definedName>
    <definedName name="S1_LIST2">S1_SPELLS_LISTS!$K$2:$K$50</definedName>
    <definedName name="S1_LIST3">S1_SPELLS_LISTS!$N$2:$N$50</definedName>
    <definedName name="S1_LIST4">S1_SPELLS_LISTS!$Q$2:$Q$50</definedName>
    <definedName name="S1_LIST5">S1_SPELLS_LISTS!$T$2:$T$50</definedName>
    <definedName name="S1_LIST6">S1_SPELLS_LISTS!$W$2:$W$50</definedName>
    <definedName name="S1_SPELL">CHARSPELLS!$E$6</definedName>
    <definedName name="S1_SPELL_LEVELS">CHARSPELLS!$D$6:$E$17</definedName>
    <definedName name="S1_SPELLS1">CHARSPELLS!$J$6</definedName>
    <definedName name="S1_SPELLS2">CHARSPELLS!$J$7</definedName>
    <definedName name="S1_SPELLS3">CHARSPELLS!$J$8</definedName>
    <definedName name="S1_SPELLS4">CHARSPELLS!$J$9</definedName>
    <definedName name="S1_SPELLS5">CHARSPELLS!$J$10</definedName>
    <definedName name="S1_SPELLS6">CHARSPELLS!$J$11</definedName>
    <definedName name="S2_1_TOTAL">CHARSPELLS!$L$21</definedName>
    <definedName name="S2_2_TOTAL">CHARSPELLS!$L$22</definedName>
    <definedName name="S2_3_TOTAL">CHARSPELLS!$L$23</definedName>
    <definedName name="S2_4_TOTAL">CHARSPELLS!$L$24</definedName>
    <definedName name="S2_5_TOTAL">CHARSPELLS!$L$25</definedName>
    <definedName name="S2_6_TOTAL">CHARSPELLS!$L$26</definedName>
    <definedName name="S2_LIST1">S2_SPELLS_LISTS!$H$2:$H$50</definedName>
    <definedName name="S2_LIST2">S2_SPELLS_LISTS!$K$2:$K$50</definedName>
    <definedName name="S2_LIST3">S2_SPELLS_LISTS!$N$2:$N$50</definedName>
    <definedName name="S2_LIST4">S2_SPELLS_LISTS!$Q$2:$Q$50</definedName>
    <definedName name="S2_LIST5">S2_SPELLS_LISTS!$T$2:$T$50</definedName>
    <definedName name="S2_LIST6">S2_SPELLS_LISTS!$W$2:$W$50</definedName>
    <definedName name="S2_SPELL_LEVELS">CHARSPELLS!$D$21:$E$32</definedName>
    <definedName name="S2_SPELLS1">CHARSPELLS!$J$21</definedName>
    <definedName name="S2_SPELLS2">CHARSPELLS!$J$22</definedName>
    <definedName name="S2_SPELLS3">CHARSPELLS!$J$23</definedName>
    <definedName name="S2_SPELLS4">CHARSPELLS!$J$24</definedName>
    <definedName name="S2_SPELLS5">CHARSPELLS!$J$25</definedName>
    <definedName name="S2_SPELLS6">CHARSPELLS!$J$26</definedName>
    <definedName name="SEX">CHARACTER!$W$5</definedName>
    <definedName name="SEXES">'MISC TABLES'!$D$16:$D$17</definedName>
    <definedName name="SHIELD">CHARACTER!$W$27</definedName>
    <definedName name="SHIELD_LIST">ARMOR_DATA!$B$32:$B$35</definedName>
    <definedName name="SHIELD_TABLE">ARMOR_DATA!$B$32:$T$35</definedName>
    <definedName name="SHIELD_WC_CARRIED">'CHAR DATA'!$C$53</definedName>
    <definedName name="SHIELD_WC_MAX">'CHAR DATA'!$C$52</definedName>
    <definedName name="SKILLS_LIST">SKILLS!$C$3:$C$102</definedName>
    <definedName name="SKILLS_SELECT">SKILLS!$I$9</definedName>
    <definedName name="SORCERY_TYPE">CHARSPELLS!$G$17</definedName>
    <definedName name="SORCERY_TYPES_TBL">'MISC TABLES'!$B$74:$C$80</definedName>
    <definedName name="SORCERY1">CHARSPELLS!$D$5</definedName>
    <definedName name="SORCERY1_CODE">CHARSPELLS!$D$4</definedName>
    <definedName name="SORCERY2">CHARSPELLS!$D$20</definedName>
    <definedName name="SORCERY2_CODE">CHARSPELLS!$D$19</definedName>
    <definedName name="SPELL_CODES">'MISC TABLES'!$B$74:$E$84</definedName>
    <definedName name="SPELLDATA">'SPELL DATA'!$A$2:$O$500</definedName>
    <definedName name="SPELLGAIN_LEVEL">'CHAR DATA'!$C$89</definedName>
    <definedName name="SPELLS_INIT">'CHAR DATA'!$C$88</definedName>
    <definedName name="START_DATE">CHARACTER!$AA$4</definedName>
    <definedName name="STR">CHARACTER!$G$16</definedName>
    <definedName name="STR_CARRY">'CHAR DATA'!$C$8</definedName>
    <definedName name="STR_DAM">'CHAR DATA'!$C$5</definedName>
    <definedName name="STR_FEAT">'CHAR DATA'!$C$7</definedName>
    <definedName name="STR_HIT">'CHAR DATA'!$C$4</definedName>
    <definedName name="STR_MIN">'CHAR DATA'!$C$9</definedName>
    <definedName name="STR_TBL">ABILITIES!$B$3:$H$18</definedName>
    <definedName name="STR_TEST">'CHAR DATA'!$C$6</definedName>
    <definedName name="SV">CHARACTER!$G$24</definedName>
    <definedName name="SV_AVOID_MOD">'CHAR DATA'!$C$59</definedName>
    <definedName name="SV_BASE">CHARACTER!$G$24</definedName>
    <definedName name="SV_DEATH_MOD">'CHAR DATA'!$C$56</definedName>
    <definedName name="SV_DEVICE_MOD">'CHAR DATA'!$C$58</definedName>
    <definedName name="SV_POISON_MOD">'CHAR DATA'!$C$62</definedName>
    <definedName name="SV_SORCERY_MOD">'CHAR DATA'!$C$60</definedName>
    <definedName name="SV_TRANS_MOD">'CHAR DATA'!$C$57</definedName>
    <definedName name="SV_WILLPOWER_MOD">'CHAR DATA'!$C$61</definedName>
    <definedName name="TA">'CHAR DATA'!$C$72</definedName>
    <definedName name="THICK_SKIN_BONUS">'CHAR DATA'!$C$55</definedName>
    <definedName name="TRAITS_Negative">FEATURES!$F$3:$F$43</definedName>
    <definedName name="TRAITS_Neutral">FEATURES!$H$3:$H$45</definedName>
    <definedName name="TRAITS_Positive">FEATURES!$D$3:$D$42</definedName>
    <definedName name="TRAITS_SELECTED">FEATURES!#REF!</definedName>
    <definedName name="TURNING">'CHAR DATA'!$C$44</definedName>
    <definedName name="TURNING_TBL">'MISC TABLES'!$B$54:$C$69</definedName>
    <definedName name="UNSKILLED_PENALTY">'CHAR DATA'!$C$75</definedName>
    <definedName name="W_01">CHARACTER!$G$38</definedName>
    <definedName name="W_02">CHARACTER!$G$39</definedName>
    <definedName name="W_03">CHARACTER!$G$40</definedName>
    <definedName name="W_04">CHARACTER!$G$41</definedName>
    <definedName name="W_05">CHARACTER!$G$42</definedName>
    <definedName name="W_06">CHARACTER!$G$43</definedName>
    <definedName name="W_07">CHARACTER!$G$44</definedName>
    <definedName name="W_08">CHARACTER!$G$45</definedName>
    <definedName name="W_09">CHARACTER!$G$46</definedName>
    <definedName name="W_10">CHARACTER!$G$47</definedName>
    <definedName name="WEAPONS_INIT">'CHAR DATA'!$C$74</definedName>
    <definedName name="WEAPONS_LIST">WPN_DATA!$B$3:$B$65</definedName>
    <definedName name="WEAPONS_TBL">WPN_DATA!$B$3:$X$65</definedName>
    <definedName name="WEAPONS_TBL2">WPN_DATA!$C$3:$AZ$65</definedName>
    <definedName name="WEIGHT_CARRIED">CHARACTER!$Z$351</definedName>
    <definedName name="WEIGHT_DATA">'RACE DATA'!$C$83:$Z$101</definedName>
    <definedName name="WEIGHTS">'RACE DATA'!$AC$83:$AC$87</definedName>
    <definedName name="WIS">CHARACTER!$G$20</definedName>
    <definedName name="WIS_LEARN">'CHAR DATA'!$C$33</definedName>
    <definedName name="WIS_MIN">'CHAR DATA'!$C$34</definedName>
    <definedName name="WIS_SPELLBONUS1">'CHAR DATA'!$C$29</definedName>
    <definedName name="WIS_SPELLBONUS2">'CHAR DATA'!$C$30</definedName>
    <definedName name="WIS_SPELLBONUS3">'CHAR DATA'!$C$31</definedName>
    <definedName name="WIS_SPELLBONUS4">'CHAR DATA'!$C$32</definedName>
    <definedName name="WIS_TBL">ABILITIES!$J$21:$P$36</definedName>
    <definedName name="WIS_WILL">'CHAR DATA'!$C$28</definedName>
    <definedName name="WIS_WILLMOD">CHARACTER!$N$20</definedName>
    <definedName name="WPN_ILL">'CLASS DATA'!$M$55:$M$55</definedName>
    <definedName name="WPN_MAG">'CLASS DATA'!$L$55:$L$55</definedName>
    <definedName name="WPN_SKILLCODES">'CHAR DATA'!$D$78</definedName>
    <definedName name="WS_">'MISC TABLES'!$B$90</definedName>
    <definedName name="WSF">'MISC TABLES'!$B$90:$B$91</definedName>
    <definedName name="WSG">'MISC TABLES'!$B$91:$B$93</definedName>
    <definedName name="WSM">'MISC TABLES'!$B$91:$B$92</definedName>
    <definedName name="WT_MOD">'CHAR DATA'!$C$112</definedName>
    <definedName name="XP_LEVELS">'CHAR DATA'!$C$91:$D$102</definedName>
    <definedName name="Z_D2E5AB50_B19B_934F_A916_11AE80F90167_.wvu.Cols" localSheetId="0" hidden="1">CHARACTER!$A:$C</definedName>
    <definedName name="Z_D2E5AB50_B19B_934F_A916_11AE80F90167_.wvu.Cols" localSheetId="1" hidden="1">SPELLS!$Y:$AA</definedName>
    <definedName name="Z_D2E5AB50_B19B_934F_A916_11AE80F90167_.wvu.PrintArea" localSheetId="0" hidden="1">CHARACTER!$F$3:$AC$22,CHARACTER!$G$61:$AC$400</definedName>
    <definedName name="Z_D2E5AB50_B19B_934F_A916_11AE80F90167_.wvu.PrintArea" localSheetId="1" hidden="1">SPELLS!$E$5:$W$9</definedName>
  </definedNames>
  <calcPr calcId="140001" concurrentCalc="0"/>
  <customWorkbookViews>
    <customWorkbookView name="Top of Sheet 2 all rows exposed" guid="{D2E5AB50-B19B-934F-A916-11AE80F90167}" yWindow="86" windowWidth="1920" windowHeight="1088" tabRatio="733" activeSheetId="1"/>
  </customWorkbookViews>
  <extLst>
    <ext xmlns:mx="http://schemas.microsoft.com/office/mac/excel/2008/main" uri="{7523E5D3-25F3-A5E0-1632-64F254C22452}">
      <mx:ArchID Flags="2"/>
    </ext>
  </extLst>
</workbook>
</file>

<file path=xl/comments3.xml><?xml version="1.0" encoding="utf-8"?>
<comments xmlns="http://schemas.openxmlformats.org/spreadsheetml/2006/main">
  <authors>
    <author>Matt Picone</author>
  </authors>
  <commentList>
    <comment ref="Q6" authorId="0">
      <text>
        <r>
          <rPr>
            <sz val="14"/>
            <color indexed="81"/>
            <rFont val="Fontin Sans Regular"/>
          </rPr>
          <t>Spells occupy 1d4 pages, +1 page per spell level</t>
        </r>
      </text>
    </comment>
    <comment ref="R60" authorId="0">
      <text>
        <r>
          <rPr>
            <sz val="14"/>
            <color indexed="81"/>
            <rFont val="Fontin Sans Regular"/>
          </rPr>
          <t>Spells occupy 1d4 pages, +1 page per spell level</t>
        </r>
      </text>
    </comment>
  </commentList>
</comments>
</file>

<file path=xl/sharedStrings.xml><?xml version="1.0" encoding="utf-8"?>
<sst xmlns="http://schemas.openxmlformats.org/spreadsheetml/2006/main" count="7712" uniqueCount="2792">
  <si>
    <t>STR</t>
  </si>
  <si>
    <t>DEX</t>
  </si>
  <si>
    <t>CON</t>
  </si>
  <si>
    <t>INT</t>
  </si>
  <si>
    <t>WIS</t>
  </si>
  <si>
    <t>CHA</t>
  </si>
  <si>
    <t>B34D59A09254E6E8ABC6090D95F4A4A7</t>
  </si>
  <si>
    <t>Class</t>
  </si>
  <si>
    <t>A0203BFBC73D9404EF91B19963FDBD4E</t>
  </si>
  <si>
    <t>Turn Undead adj.</t>
  </si>
  <si>
    <t>Poison adj.</t>
  </si>
  <si>
    <t>"To Hit" modifier (Missile)</t>
  </si>
  <si>
    <t>"To Hit" modifier (Melee)</t>
  </si>
  <si>
    <t>Bonus Languages</t>
  </si>
  <si>
    <t>Willpower adj.</t>
  </si>
  <si>
    <t>Reaction/Loyalty adj.</t>
  </si>
  <si>
    <t>Defense adj.</t>
  </si>
  <si>
    <t>Damage adj.</t>
  </si>
  <si>
    <t>Max. Henchmen</t>
  </si>
  <si>
    <t>Hit Die Type</t>
  </si>
  <si>
    <t>Shield</t>
  </si>
  <si>
    <t>TO HIT</t>
  </si>
  <si>
    <t>DAMAGE</t>
  </si>
  <si>
    <t>TEST</t>
  </si>
  <si>
    <t>FEAT</t>
  </si>
  <si>
    <t>CARRY</t>
  </si>
  <si>
    <t>STR TO HIT</t>
  </si>
  <si>
    <t>STR DAM</t>
  </si>
  <si>
    <t>STR TEST</t>
  </si>
  <si>
    <t>STR FEAT</t>
  </si>
  <si>
    <t>STR CARRY</t>
  </si>
  <si>
    <t>DEFENSE</t>
  </si>
  <si>
    <t>HP ADJ</t>
  </si>
  <si>
    <t>POISON</t>
  </si>
  <si>
    <t>TRAUMA</t>
  </si>
  <si>
    <t>LANGUAGES</t>
  </si>
  <si>
    <t>BONUS 1</t>
  </si>
  <si>
    <t>BONUS 2</t>
  </si>
  <si>
    <t>BONUS 3</t>
  </si>
  <si>
    <t>LEARN</t>
  </si>
  <si>
    <t>WILLPOWER</t>
  </si>
  <si>
    <t>6B5470FAD9B18E111FC7E292D286303B</t>
  </si>
  <si>
    <t>BONUS 4</t>
  </si>
  <si>
    <t>A5932184E5CDC4BC00A2258F0DB43386</t>
  </si>
  <si>
    <t>REACTION</t>
  </si>
  <si>
    <t>MAX HENCH</t>
  </si>
  <si>
    <t>UNDEAD ADJ</t>
  </si>
  <si>
    <t>DEX TO HIT</t>
  </si>
  <si>
    <t>DEX DEFENSE</t>
  </si>
  <si>
    <t>DEX TEST</t>
  </si>
  <si>
    <t>DEX FEAT</t>
  </si>
  <si>
    <t>CON HP ADJ</t>
  </si>
  <si>
    <t>CON POISON</t>
  </si>
  <si>
    <t>CON TRAUMA</t>
  </si>
  <si>
    <t>CON TEST</t>
  </si>
  <si>
    <t>CON FEAT</t>
  </si>
  <si>
    <t>INT LANGUAGES</t>
  </si>
  <si>
    <t>INT LEARN</t>
  </si>
  <si>
    <t>WIS WILLPOWER</t>
  </si>
  <si>
    <t>WIS LEARN</t>
  </si>
  <si>
    <t>CHA REACTION</t>
  </si>
  <si>
    <t>CHA MAX HENCH</t>
  </si>
  <si>
    <t>CHA UNDEAD ADJ</t>
  </si>
  <si>
    <t>Barbarian</t>
  </si>
  <si>
    <t>7F2E8E26D3163ABC40F9FD46D8B766F5</t>
  </si>
  <si>
    <t>Paladin</t>
  </si>
  <si>
    <t>Ranger</t>
  </si>
  <si>
    <t>Warlock</t>
  </si>
  <si>
    <t>Illusionist</t>
  </si>
  <si>
    <t>Necromancer</t>
  </si>
  <si>
    <t>Pyromancer</t>
  </si>
  <si>
    <t>55AF70D51C34F156987215410C65E634</t>
  </si>
  <si>
    <t>Druid</t>
  </si>
  <si>
    <t>Monk</t>
  </si>
  <si>
    <t>Priest</t>
  </si>
  <si>
    <t>Assassin</t>
  </si>
  <si>
    <t>Legerdemainist</t>
  </si>
  <si>
    <t>Scout</t>
  </si>
  <si>
    <t>Fighter</t>
  </si>
  <si>
    <t>Magician</t>
  </si>
  <si>
    <t>Cleric</t>
  </si>
  <si>
    <t>Thief</t>
  </si>
  <si>
    <t>Bard</t>
  </si>
  <si>
    <t xml:space="preserve">Shaman </t>
  </si>
  <si>
    <t>Cataphract</t>
  </si>
  <si>
    <t>CLASS</t>
  </si>
  <si>
    <t>SUBCLASS</t>
  </si>
  <si>
    <t>STR_PRIME</t>
  </si>
  <si>
    <t>DEX_PRIME</t>
  </si>
  <si>
    <t>CON_PRIME</t>
  </si>
  <si>
    <t>INT_PRIME</t>
  </si>
  <si>
    <t>WIS_PRIME</t>
  </si>
  <si>
    <t>CHA_PRIME</t>
  </si>
  <si>
    <t>F</t>
  </si>
  <si>
    <t>M</t>
  </si>
  <si>
    <t>C</t>
  </si>
  <si>
    <t>T</t>
  </si>
  <si>
    <t>STR_MIN</t>
  </si>
  <si>
    <t>DEX_MIN</t>
  </si>
  <si>
    <t>CHA_MIN</t>
  </si>
  <si>
    <t>CON_MIN</t>
  </si>
  <si>
    <t>INT_MIN</t>
  </si>
  <si>
    <t>WIS_MIN</t>
  </si>
  <si>
    <t>LG</t>
  </si>
  <si>
    <t>N</t>
  </si>
  <si>
    <t>XP 1</t>
  </si>
  <si>
    <t>XP 2</t>
  </si>
  <si>
    <t>XP 3</t>
  </si>
  <si>
    <t>XP 4</t>
  </si>
  <si>
    <t>XP 5</t>
  </si>
  <si>
    <t>XP 6</t>
  </si>
  <si>
    <t>XP 7</t>
  </si>
  <si>
    <t>XP 8</t>
  </si>
  <si>
    <t>XP 9</t>
  </si>
  <si>
    <t>XP 10</t>
  </si>
  <si>
    <t>XP 11</t>
  </si>
  <si>
    <t>XP 12</t>
  </si>
  <si>
    <t>Dagger</t>
  </si>
  <si>
    <t>Dart</t>
  </si>
  <si>
    <t>Sling</t>
  </si>
  <si>
    <t>Spear, Short</t>
  </si>
  <si>
    <t>Spear, Long</t>
  </si>
  <si>
    <t>Spiked Staff</t>
  </si>
  <si>
    <t>Sword, Short</t>
  </si>
  <si>
    <t>Sword, Long</t>
  </si>
  <si>
    <t>Sword, Broad</t>
  </si>
  <si>
    <t>Sword, Bastard</t>
  </si>
  <si>
    <t>Sword, Falcata</t>
  </si>
  <si>
    <t>AC7D0F312CF70C92FE2F439479EC4ED7</t>
  </si>
  <si>
    <t>CC9ED37FE8FEA5DF38E0363AB9C69B11</t>
  </si>
  <si>
    <t>456D778F79B9440BF6F58CB334EC6F40</t>
  </si>
  <si>
    <t>8D79EDC9621CF347FA50050A0E0A715D</t>
  </si>
  <si>
    <t>40EB08FF148E540CF43D63233825CA3F</t>
  </si>
  <si>
    <t>1D3A54D9EA0A8B9E869868685031D0D3</t>
  </si>
  <si>
    <t>CA9E33958C5CC290CDCBE3998ACA634C</t>
  </si>
  <si>
    <t>HP Lvl&gt;9</t>
  </si>
  <si>
    <t>FA/Lvl</t>
  </si>
  <si>
    <t>CA/Lvl</t>
  </si>
  <si>
    <t>5B19349AAE57995C82190219F1CEC890</t>
  </si>
  <si>
    <t>Starting FA</t>
  </si>
  <si>
    <t>Starting CA</t>
  </si>
  <si>
    <t>FA Calculator</t>
  </si>
  <si>
    <t>CA Calculator</t>
  </si>
  <si>
    <t>Starting TA</t>
  </si>
  <si>
    <t>TA/Lvl</t>
  </si>
  <si>
    <t>Death Mod</t>
  </si>
  <si>
    <t>Transformation Mod</t>
  </si>
  <si>
    <t>Device Mod</t>
  </si>
  <si>
    <t>Avoidance Mod</t>
  </si>
  <si>
    <t>Sorcery Mod</t>
  </si>
  <si>
    <t>Morning Star</t>
  </si>
  <si>
    <t>Bow, Long</t>
  </si>
  <si>
    <t>Bow, Short</t>
  </si>
  <si>
    <t>Club, Light</t>
  </si>
  <si>
    <t>Club, War</t>
  </si>
  <si>
    <t>Axe, Hand</t>
  </si>
  <si>
    <t>Bola</t>
  </si>
  <si>
    <t>Boomerang</t>
  </si>
  <si>
    <t>Hooked Throwing Knife</t>
  </si>
  <si>
    <t>4912831593FBC0AA82FDA6E440640394</t>
  </si>
  <si>
    <t>Shaman (Cleric/Magician)</t>
  </si>
  <si>
    <t>Shaman (Cleric/Necromancer)</t>
  </si>
  <si>
    <t>Shaman (Druid/Necromancer)</t>
  </si>
  <si>
    <t>Legerdemainist (Mountebank)</t>
  </si>
  <si>
    <t>Legerdemainist (Fire Thief)</t>
  </si>
  <si>
    <t>Warlock (Fire Lord)</t>
  </si>
  <si>
    <t>Warlock (Death Soldier)</t>
  </si>
  <si>
    <t>RACE</t>
  </si>
  <si>
    <t>Description</t>
  </si>
  <si>
    <t>Common</t>
  </si>
  <si>
    <t>Amazon</t>
  </si>
  <si>
    <t>Atlantean</t>
  </si>
  <si>
    <t>Esquimaux</t>
  </si>
  <si>
    <t>Hyperborean</t>
  </si>
  <si>
    <t>Ixian</t>
  </si>
  <si>
    <t>Kelt</t>
  </si>
  <si>
    <t>Kimmeri-Kelt</t>
  </si>
  <si>
    <t>Pict</t>
  </si>
  <si>
    <t>Half-Blood Pict</t>
  </si>
  <si>
    <t>Viking</t>
  </si>
  <si>
    <t>Men of mixed or indeterminate ancestry, with variable height, build, complexion, hair colour, and eye colour.</t>
  </si>
  <si>
    <t>A race renowned for its caste of tall and robust warrior-women, with light to olive complexion, black to auburn hair, and blue or hazel eyes.</t>
  </si>
  <si>
    <t>Medium-build men of glaucous complexion, black or blond hair, aquiline features, and pale grey or yellow  yes. Sexually incompatible with the other races of man.</t>
  </si>
  <si>
    <t>Squat, narrow-eyed tribesmen of jaundiced complexion.</t>
  </si>
  <si>
    <t>Extremely tall men (c. 7-foot males, 6½-foot females) of milk-white skin, golden hair, and violet eyes; some females have blue-black hair. Reputed to live 200 or more years. Also reputed to be sexually incompatible with the other races.</t>
  </si>
  <si>
    <t>Tall, narrow-shouldered, hook-nosed men of dusky grey skin and beady black eyes. Their women are raven-haired beauties with emerald eyes.</t>
  </si>
  <si>
    <t>Barrel-chested men of red, brown, or auburn hair. Kelts are of fair and oft-freckled complexion, their eyes blue, green, or hazel.</t>
  </si>
  <si>
    <t>Kimmerian</t>
  </si>
  <si>
    <t>Large-boned men of fair to weatherbronzed skin, black hair, steel grey eyes, and thick, blue-black beards.</t>
  </si>
  <si>
    <t>The by-blows of Kimmerian and Kelt unions. The Kimmerian dark hair is a dominant trait; likewise the Keltic freckled complexion.</t>
  </si>
  <si>
    <t>Compact, broad-shouldered men with long torsos and short legs. Typically they have green eyes and dense, wavy, orange-red hair. Pictish women are usually petite, no taller than five feet. The men are ruddily complexioned, but the women are almost always fair-skinned, both sexes being heavily freckled.</t>
  </si>
  <si>
    <t>The by-blows of Pictish men and Tlingit women. They tend to be leaner and more swarthily complexioned, with straight, black hair and brown or hazel eyes.</t>
  </si>
  <si>
    <t>A robust, fair-skinned race of men with blond or red hair and blue or hazel eyes. Their women are lean and strong-boned, many as physically gifted as the strongest Amazon women.</t>
  </si>
  <si>
    <t>Lawful Good</t>
  </si>
  <si>
    <t>Lawful Evil</t>
  </si>
  <si>
    <t>Chaotic Good</t>
  </si>
  <si>
    <t>Chaotic Evil</t>
  </si>
  <si>
    <t>Neutral</t>
  </si>
  <si>
    <t>CLASS CODE</t>
  </si>
  <si>
    <t>MSPELLS</t>
  </si>
  <si>
    <t>CSPELLS</t>
  </si>
  <si>
    <t>Magician Spells</t>
  </si>
  <si>
    <t>Cleric Spells</t>
  </si>
  <si>
    <t>Shaman (Druid/Magician)</t>
  </si>
  <si>
    <t>AA14CB17768F834A38DCD24EDA5E7880</t>
  </si>
  <si>
    <t>any</t>
  </si>
  <si>
    <t>ANY</t>
  </si>
  <si>
    <t>ALIGNMENT_CLASS</t>
  </si>
  <si>
    <t>Alignments</t>
  </si>
  <si>
    <t>CN</t>
  </si>
  <si>
    <t>NE</t>
  </si>
  <si>
    <t>NG</t>
  </si>
  <si>
    <t>NLG</t>
  </si>
  <si>
    <t>NN</t>
  </si>
  <si>
    <t>Alignment Classes</t>
  </si>
  <si>
    <t>ALIGNMENT CLASS</t>
  </si>
  <si>
    <t>Align_nn</t>
  </si>
  <si>
    <t>Align_ng</t>
  </si>
  <si>
    <t>Align_ne</t>
  </si>
  <si>
    <t xml:space="preserve">ANY </t>
  </si>
  <si>
    <t xml:space="preserve">LG </t>
  </si>
  <si>
    <t xml:space="preserve">NG </t>
  </si>
  <si>
    <t xml:space="preserve">NE </t>
  </si>
  <si>
    <t xml:space="preserve">CN </t>
  </si>
  <si>
    <t xml:space="preserve">NN </t>
  </si>
  <si>
    <t xml:space="preserve">N </t>
  </si>
  <si>
    <t xml:space="preserve">NLG </t>
  </si>
  <si>
    <t>HD_TYPE</t>
  </si>
  <si>
    <t>H</t>
  </si>
  <si>
    <t>L</t>
  </si>
  <si>
    <t>None</t>
  </si>
  <si>
    <t>Wizard</t>
  </si>
  <si>
    <t>CA</t>
  </si>
  <si>
    <t>TA</t>
  </si>
  <si>
    <t>15/30/45</t>
  </si>
  <si>
    <t>1d6</t>
  </si>
  <si>
    <t>1d4</t>
  </si>
  <si>
    <t>Scimitar</t>
  </si>
  <si>
    <t>20/40/80</t>
  </si>
  <si>
    <t>Halberd</t>
  </si>
  <si>
    <t>Lance</t>
  </si>
  <si>
    <t>1d2</t>
  </si>
  <si>
    <t>Pike</t>
  </si>
  <si>
    <t>Flail, Horseman’s</t>
  </si>
  <si>
    <t>Hammer, Horseman’s</t>
  </si>
  <si>
    <t>Mace, Horseman’s</t>
  </si>
  <si>
    <t>Pick, Horseman’s</t>
  </si>
  <si>
    <t>Axe, Battle</t>
  </si>
  <si>
    <t>Hammer, War</t>
  </si>
  <si>
    <t>Pick, War</t>
  </si>
  <si>
    <t xml:space="preserve">Javelin </t>
  </si>
  <si>
    <t xml:space="preserve">Quarterstaff </t>
  </si>
  <si>
    <t>Axe, Great</t>
  </si>
  <si>
    <t>Hammer, Great</t>
  </si>
  <si>
    <t>Mace, Great</t>
  </si>
  <si>
    <t>Sword, Two-handed</t>
  </si>
  <si>
    <t xml:space="preserve">Trident </t>
  </si>
  <si>
    <t>Spear, Great</t>
  </si>
  <si>
    <t>Weight</t>
  </si>
  <si>
    <t>GP</t>
  </si>
  <si>
    <t>1d8 (1d10)</t>
  </si>
  <si>
    <t>1d6 (1d8)</t>
  </si>
  <si>
    <t>1d4 (1d6)</t>
  </si>
  <si>
    <t>1d8 (2d6)</t>
  </si>
  <si>
    <t>Range</t>
  </si>
  <si>
    <t>Ignores Shield</t>
  </si>
  <si>
    <t>+1 vs. Plate</t>
  </si>
  <si>
    <t>+1 AC, 2H</t>
  </si>
  <si>
    <t>2H</t>
  </si>
  <si>
    <t>Dismount</t>
  </si>
  <si>
    <t>x2 Charging</t>
  </si>
  <si>
    <t>x2 D v. Charge</t>
  </si>
  <si>
    <t>50/100/150</t>
  </si>
  <si>
    <t>30/60/90</t>
  </si>
  <si>
    <t>Stone</t>
  </si>
  <si>
    <t>80/160/240</t>
  </si>
  <si>
    <t>60/120/180</t>
  </si>
  <si>
    <t>1d6+2</t>
  </si>
  <si>
    <t>1d6+1</t>
  </si>
  <si>
    <t>Cat</t>
  </si>
  <si>
    <t>74/140/210</t>
  </si>
  <si>
    <t>Crossbow, Light</t>
  </si>
  <si>
    <t>Crossbow, Heavy</t>
  </si>
  <si>
    <t>Bow, Short, Composite</t>
  </si>
  <si>
    <t>Bow, Long, Composite</t>
  </si>
  <si>
    <t>======================</t>
  </si>
  <si>
    <t>Mace</t>
  </si>
  <si>
    <t>Flail</t>
  </si>
  <si>
    <t>Scimitar, Two-handed</t>
  </si>
  <si>
    <t>Scimitar, Short</t>
  </si>
  <si>
    <t>10/20/30</t>
  </si>
  <si>
    <t xml:space="preserve">Crossbow, Light Repeating </t>
  </si>
  <si>
    <t>Weapon</t>
  </si>
  <si>
    <t>Favored?</t>
  </si>
  <si>
    <t>0A854AC5485505F9E9533002C036313B</t>
  </si>
  <si>
    <t>↵</t>
  </si>
  <si>
    <t>↔</t>
  </si>
  <si>
    <t>+</t>
  </si>
  <si>
    <t>#</t>
  </si>
  <si>
    <t>^</t>
  </si>
  <si>
    <t>∇</t>
  </si>
  <si>
    <t>1H (2H)</t>
  </si>
  <si>
    <t>Initial Weapons</t>
  </si>
  <si>
    <t>WEAPONS_INIT</t>
  </si>
  <si>
    <t>1/1</t>
  </si>
  <si>
    <t>1/2</t>
  </si>
  <si>
    <t>3/2</t>
  </si>
  <si>
    <t>2/1</t>
  </si>
  <si>
    <t>5/2</t>
  </si>
  <si>
    <t>3/1</t>
  </si>
  <si>
    <t>Ratecode</t>
  </si>
  <si>
    <t>Dagger, thrown</t>
  </si>
  <si>
    <t>Master1</t>
  </si>
  <si>
    <t>Master2</t>
  </si>
  <si>
    <t>672DCD940998AEC24D641E05FD45CEFF</t>
  </si>
  <si>
    <t>Favored</t>
  </si>
  <si>
    <t>Unskilled</t>
  </si>
  <si>
    <t>Unskilled Penalty</t>
  </si>
  <si>
    <t>TOT.</t>
  </si>
  <si>
    <t>1d3</t>
  </si>
  <si>
    <t>Attack Rate Adj</t>
  </si>
  <si>
    <t>RateF</t>
  </si>
  <si>
    <t>RateM</t>
  </si>
  <si>
    <t>RateG</t>
  </si>
  <si>
    <t>Rate Actual</t>
  </si>
  <si>
    <t>RATE CODE</t>
  </si>
  <si>
    <t>RATE</t>
  </si>
  <si>
    <t>Padded</t>
  </si>
  <si>
    <t>Leather</t>
  </si>
  <si>
    <t>Studded</t>
  </si>
  <si>
    <t>Scale</t>
  </si>
  <si>
    <t>Laminated</t>
  </si>
  <si>
    <t>Splint</t>
  </si>
  <si>
    <t>3C96425DF5AD3F92E38D373B8659A71A</t>
  </si>
  <si>
    <t>DR</t>
  </si>
  <si>
    <t>LBS</t>
  </si>
  <si>
    <t>MV BASE</t>
  </si>
  <si>
    <t>MV ADJ</t>
  </si>
  <si>
    <t>Missile</t>
  </si>
  <si>
    <t>SHIELD</t>
  </si>
  <si>
    <t>MELEE</t>
  </si>
  <si>
    <t>MISSILE</t>
  </si>
  <si>
    <t>SKILL_F</t>
  </si>
  <si>
    <t>SKILL_X</t>
  </si>
  <si>
    <t>DAM_F</t>
  </si>
  <si>
    <t>S_melee</t>
  </si>
  <si>
    <t>Banded Mail</t>
  </si>
  <si>
    <t>Plate Mail</t>
  </si>
  <si>
    <t>Field Plate</t>
  </si>
  <si>
    <t>Full Plate</t>
  </si>
  <si>
    <t>WC_CODE</t>
  </si>
  <si>
    <t>Max Armor</t>
  </si>
  <si>
    <t>W</t>
  </si>
  <si>
    <t>WEAPONS</t>
  </si>
  <si>
    <t>Addl Mastered Weapons</t>
  </si>
  <si>
    <t>U</t>
  </si>
  <si>
    <t>G</t>
  </si>
  <si>
    <t>WAS</t>
  </si>
  <si>
    <t>IS</t>
  </si>
  <si>
    <t>Skill Pts</t>
  </si>
  <si>
    <t>Total Skill Points</t>
  </si>
  <si>
    <t>Available Skill Points</t>
  </si>
  <si>
    <t>SKILL POINTS MATRIX</t>
  </si>
  <si>
    <t>ARMOR WC WORN</t>
  </si>
  <si>
    <t>MAX ARMOR WC</t>
  </si>
  <si>
    <t>Light</t>
  </si>
  <si>
    <t>MAGIC</t>
  </si>
  <si>
    <t>-2</t>
  </si>
  <si>
    <t>-1</t>
  </si>
  <si>
    <t>0</t>
  </si>
  <si>
    <t>+1</t>
  </si>
  <si>
    <t>+2</t>
  </si>
  <si>
    <t>+3</t>
  </si>
  <si>
    <t>+4</t>
  </si>
  <si>
    <t>+5</t>
  </si>
  <si>
    <t>Unskilled Weapon Penalty</t>
  </si>
  <si>
    <t>Small Shield</t>
  </si>
  <si>
    <t>Large Shield</t>
  </si>
  <si>
    <t>2-Hand Shield</t>
  </si>
  <si>
    <t>Base Move</t>
  </si>
  <si>
    <t>BASE MOVE</t>
  </si>
  <si>
    <t>Chain Mail</t>
  </si>
  <si>
    <t>°</t>
  </si>
  <si>
    <t>Whip</t>
  </si>
  <si>
    <t>7A8E0D27E46880EFEBE78358189F4B87</t>
  </si>
  <si>
    <t>81045A3445204E37D09E6629381F26F3</t>
  </si>
  <si>
    <t>Fire Resistance</t>
  </si>
  <si>
    <t>Sorcery</t>
  </si>
  <si>
    <t>Speak with Animals</t>
  </si>
  <si>
    <t>Speak with Plants</t>
  </si>
  <si>
    <t>873F3035A72F527B635CB4DFE38AD59F</t>
  </si>
  <si>
    <t>072DD7C603B264C18DF064DF58C14E0E</t>
  </si>
  <si>
    <t>F482007502BFCC4E126081680DAB60CE</t>
  </si>
  <si>
    <t>UD</t>
  </si>
  <si>
    <t>NT</t>
  </si>
  <si>
    <t>D</t>
  </si>
  <si>
    <t>Difference</t>
  </si>
  <si>
    <t>Result</t>
  </si>
  <si>
    <t>10:12</t>
  </si>
  <si>
    <t>7:12</t>
  </si>
  <si>
    <t>4:12</t>
  </si>
  <si>
    <t>1:12</t>
  </si>
  <si>
    <t>B213B60C20532E5068967BA72038A758</t>
  </si>
  <si>
    <t>87C5795AAB435DEED49FF0821E9E4476</t>
  </si>
  <si>
    <t>GOOD</t>
  </si>
  <si>
    <t>EVIL</t>
  </si>
  <si>
    <t>Lawful</t>
  </si>
  <si>
    <t>Chaotic</t>
  </si>
  <si>
    <t>Good</t>
  </si>
  <si>
    <t>Evil</t>
  </si>
  <si>
    <t>83697EEEAF914079D73F91907484DEF3</t>
  </si>
  <si>
    <t>553EC3EE8257131B89D9CFFB29E7B4E7</t>
  </si>
  <si>
    <t>49E4DC33319397110DA759B2DAD4DF74</t>
  </si>
  <si>
    <t>C95420B52D5672EFE08E6E73346C707D</t>
  </si>
  <si>
    <t>D39D12E58ABDC4FBF4C1CA92A21B7499</t>
  </si>
  <si>
    <t>Willpower</t>
  </si>
  <si>
    <t>Willpower Mod</t>
  </si>
  <si>
    <t>Poison Mod</t>
  </si>
  <si>
    <t>Poison</t>
  </si>
  <si>
    <t>CLASSID</t>
  </si>
  <si>
    <t>Open Hand if Monk</t>
  </si>
  <si>
    <t>62506D4097902DD6C631307587564D7C</t>
  </si>
  <si>
    <t>C7295D22B9D83613D84CA9A1ABC32F88</t>
  </si>
  <si>
    <t>F5488165E649D06E50F3402CE718F5FB</t>
  </si>
  <si>
    <t>EE5DA65D176DFBC7FAC204E6CCA0352F</t>
  </si>
  <si>
    <t>B1316B0429A2B7B075743858BC3478D3</t>
  </si>
  <si>
    <t>F21907EA38F286F7D8C1A74763058613</t>
  </si>
  <si>
    <t>E7232E02298BF55DE048663E119A9002</t>
  </si>
  <si>
    <t>B068FC5949DC3735834DFFF50BAD65EF</t>
  </si>
  <si>
    <t>1200DDD8EA381BA13076BD408AD573D1</t>
  </si>
  <si>
    <t>716C617D9D05C6CF3C6A24CDC9122612</t>
  </si>
  <si>
    <t>Item</t>
  </si>
  <si>
    <t>054C3D332C9F3353113F69101268C578</t>
  </si>
  <si>
    <t>456FEB32730E494D5551E1F25BE34881</t>
  </si>
  <si>
    <t>612ECBEE6150B71DD616EB5A4E82FD05</t>
  </si>
  <si>
    <t>36D48CCFCFA4B97CDD63C47CA0995810</t>
  </si>
  <si>
    <t>8F85D0DE2110C48A16E558206B6F28A4</t>
  </si>
  <si>
    <t>P</t>
  </si>
  <si>
    <t>I</t>
  </si>
  <si>
    <t>SORCERY1</t>
  </si>
  <si>
    <t>SORCERY2</t>
  </si>
  <si>
    <t>Code</t>
  </si>
  <si>
    <t>SPELL CODES</t>
  </si>
  <si>
    <t>S1-SL1</t>
  </si>
  <si>
    <t>S1-SL2</t>
  </si>
  <si>
    <t>S1-SL3</t>
  </si>
  <si>
    <t>S1-SL4</t>
  </si>
  <si>
    <t>S1-SL5</t>
  </si>
  <si>
    <t>S1-SL6</t>
  </si>
  <si>
    <t>S1-SL7</t>
  </si>
  <si>
    <t>S1-SL8</t>
  </si>
  <si>
    <t>S1-SL9</t>
  </si>
  <si>
    <t>S1-SL10</t>
  </si>
  <si>
    <t>S1-SL11</t>
  </si>
  <si>
    <t>S1-SL12</t>
  </si>
  <si>
    <t>S2-SL1</t>
  </si>
  <si>
    <t>S2-SL2</t>
  </si>
  <si>
    <t>S2-SL3</t>
  </si>
  <si>
    <t>S2-SL4</t>
  </si>
  <si>
    <t>S2-SL5</t>
  </si>
  <si>
    <t>S2-SL6</t>
  </si>
  <si>
    <t>S2-SL7</t>
  </si>
  <si>
    <t>S2-SL8</t>
  </si>
  <si>
    <t>S2-SL9</t>
  </si>
  <si>
    <t>S2-SL10</t>
  </si>
  <si>
    <t>S2-SL11</t>
  </si>
  <si>
    <t>S2-SL12</t>
  </si>
  <si>
    <t>LVL 1</t>
  </si>
  <si>
    <t>LVL 2</t>
  </si>
  <si>
    <t>LVL 3</t>
  </si>
  <si>
    <t>LVL 4</t>
  </si>
  <si>
    <t>LVL 5</t>
  </si>
  <si>
    <t>LVL 6</t>
  </si>
  <si>
    <t>Base</t>
  </si>
  <si>
    <t>Type:</t>
  </si>
  <si>
    <t>Bonus</t>
  </si>
  <si>
    <t>Initial Mastery</t>
  </si>
  <si>
    <t>INIT SPELLS</t>
  </si>
  <si>
    <t>SPELLS/LVL</t>
  </si>
  <si>
    <t>INT_SPELLBONUS1</t>
  </si>
  <si>
    <t>INT_SPELLBONUS2</t>
  </si>
  <si>
    <t>INT_SPELLBONUS3</t>
  </si>
  <si>
    <t>INT_SPELLBONUS4</t>
  </si>
  <si>
    <t>WIS_SPELLBONUS1</t>
  </si>
  <si>
    <t>WIS_SPELLBONUS2</t>
  </si>
  <si>
    <t>WIS_SPELLBONUS3</t>
  </si>
  <si>
    <t>WIS_SPELLBONUS4</t>
  </si>
  <si>
    <t>TOTAL</t>
  </si>
  <si>
    <t>S1_SPELLS2</t>
  </si>
  <si>
    <t>SPELL PROGRESSION</t>
  </si>
  <si>
    <t>SPELL MEMORIZATION LIMITS</t>
  </si>
  <si>
    <t>S1_SPELLS1</t>
  </si>
  <si>
    <t>S1_SPELLS3</t>
  </si>
  <si>
    <t>S1_SPELLS4</t>
  </si>
  <si>
    <t>S1_SPELLS5</t>
  </si>
  <si>
    <t>S1_SPELLS6</t>
  </si>
  <si>
    <t>S2_SPELLS1</t>
  </si>
  <si>
    <t>S2_SPELLS2</t>
  </si>
  <si>
    <t>S2_SPELLS3</t>
  </si>
  <si>
    <t>S2_SPELLS4</t>
  </si>
  <si>
    <t>S2_SPELLS5</t>
  </si>
  <si>
    <t>S2_SPELLS6</t>
  </si>
  <si>
    <t>&lt;--S1_SPELL_LEVELS</t>
  </si>
  <si>
    <t>&lt;--S2_SPELL_LEVELS</t>
  </si>
  <si>
    <t>7E720AF394354DAE0942FBEF3E230146</t>
  </si>
  <si>
    <t>9BF1F92E52D3476FA9B5EB5DC1BB3333</t>
  </si>
  <si>
    <t>A49C48CEA95392B537CA470E613F2874</t>
  </si>
  <si>
    <t>33B30A5F74734579E9EE991B8907E1AC</t>
  </si>
  <si>
    <t>BA868F4C76FB7D8115EE6B78208CA434</t>
  </si>
  <si>
    <t>178723BFE3C706851790DDED8EF81062</t>
  </si>
  <si>
    <t>6DB983FB9C32E58ADCD91720AB16C4BA</t>
  </si>
  <si>
    <t>9D6DA5A2F3812584DCB407995DE38221</t>
  </si>
  <si>
    <t>Mount</t>
  </si>
  <si>
    <t>D73D420CDD5472566DB9195EEE106048</t>
  </si>
  <si>
    <t>3248E22A499D18E3508140282D56D25B</t>
  </si>
  <si>
    <t>FBDF7ABFE55A9A2E41FF056309765097</t>
  </si>
  <si>
    <t xml:space="preserve">57635DD8DFB974B78C35E5AA9F50A8EC</t>
  </si>
  <si>
    <t>2A6D54ADD077278AC0F6BCC6E91D9A03</t>
  </si>
  <si>
    <t>15B92D2AA627E15B2858F921CB38AB84</t>
  </si>
  <si>
    <t>24DA2808B0FA8BEB32D03A9D8BBAC42C</t>
  </si>
  <si>
    <t>75B96592BE4735ED06F321F17C50A5AE</t>
  </si>
  <si>
    <t>60F55CF6F5AF3235788AE3DB56BD6BC4</t>
  </si>
  <si>
    <t>7125388405A4820EB956F6FB5DC5E757</t>
  </si>
  <si>
    <t>Gold</t>
  </si>
  <si>
    <t>Silver</t>
  </si>
  <si>
    <t>Platinum</t>
  </si>
  <si>
    <t>Electrum</t>
  </si>
  <si>
    <t>Copper</t>
  </si>
  <si>
    <t>Event</t>
  </si>
  <si>
    <t>XP</t>
  </si>
  <si>
    <t>Total Weight Carried</t>
  </si>
  <si>
    <t>XP1</t>
  </si>
  <si>
    <t>XP2</t>
  </si>
  <si>
    <t>XP3</t>
  </si>
  <si>
    <t>XP4</t>
  </si>
  <si>
    <t>XP5</t>
  </si>
  <si>
    <t>XP6</t>
  </si>
  <si>
    <t>XP7</t>
  </si>
  <si>
    <t>XP8</t>
  </si>
  <si>
    <t>XP9</t>
  </si>
  <si>
    <t>XP10</t>
  </si>
  <si>
    <t>XP11</t>
  </si>
  <si>
    <t>XP12</t>
  </si>
  <si>
    <t>lbs.</t>
  </si>
  <si>
    <t>1F18602B428AC2971782D455404D96B6</t>
  </si>
  <si>
    <t>E594ACDB42FC6B13FF7AD687101DEB3A</t>
  </si>
  <si>
    <t>3088B4A48929922926DD096EB33DE0F7</t>
  </si>
  <si>
    <t>08428CD66E7705FC49FAAFFA8F146840</t>
  </si>
  <si>
    <t>3F340097DDEEF2BD2F3A5C9BE6A6D573</t>
  </si>
  <si>
    <t>761E23E6838E47B09AF1D21AFC733537</t>
  </si>
  <si>
    <t>2AA12CBE55E0E90343E824D754525CAA</t>
  </si>
  <si>
    <t>C0DF0E980CEBBC68C634FE4154FE99DF</t>
  </si>
  <si>
    <t>5203036D0E88997F183CC08F4F4ADD9A</t>
  </si>
  <si>
    <t>CCFB893562E4E220CB21D323EF9C8EEB</t>
  </si>
  <si>
    <t>FS</t>
  </si>
  <si>
    <t>Max Mastery</t>
  </si>
  <si>
    <t>ALL</t>
  </si>
  <si>
    <t>31FC4D9E614615A35D027E6322A6F2E0</t>
  </si>
  <si>
    <t>311E09F558DD58F6132068D2B3FC2246</t>
  </si>
  <si>
    <t>CCFEADB1126B45418E5D8D25E27E0F47</t>
  </si>
  <si>
    <t>FE4574AA44758A652E454870ED195E2D</t>
  </si>
  <si>
    <t>466E5F241C7F6D0EB640681610DA8FA7</t>
  </si>
  <si>
    <t>2963F0A9CE82CF0C66726B56784A34D2</t>
  </si>
  <si>
    <t>A157E5BF6CE6468EFEF58C4AD662B5CE</t>
  </si>
  <si>
    <t>2BBF1BC4B0BFDA24B91C6C61E65CE7AC</t>
  </si>
  <si>
    <t>0BBB968956B7B54286D8925B816BEBC5</t>
  </si>
  <si>
    <t>0096724B07210371B1DE2339D83DFF87</t>
  </si>
  <si>
    <t>00F730B19B2F71A84BE1FCB569AD55C2</t>
  </si>
  <si>
    <t>2380FC4C0B76F7A6466F5B2A7631F89C</t>
  </si>
  <si>
    <t>45041F94791DDF02C92C2F5AC538DDFB</t>
  </si>
  <si>
    <t>57EE8B706BCEBF6BFCA90D4ABF10EEA9</t>
  </si>
  <si>
    <t>D88185C6298690E9790F805A434B9C0F</t>
  </si>
  <si>
    <t>24D7408C12E725BB3E13FB50D591B3F0</t>
  </si>
  <si>
    <t>600DA970F3589D5C4325EF17F3FB56F2</t>
  </si>
  <si>
    <t>94B47A2A450F6DB856B65A9EC456CBF5</t>
  </si>
  <si>
    <t>348CC96E202DB5CA9AF1B2BFB712A920</t>
  </si>
  <si>
    <t>29623FAA90CB9DC74B5C83A00E2E82B3</t>
  </si>
  <si>
    <t>9E1A4DE3030E66D33A5B9D1D971AE000</t>
  </si>
  <si>
    <t>3D6A1CB05FACE2349890859AD83083B7</t>
  </si>
  <si>
    <t>F648AB385F30BD442B033B2863DA364C</t>
  </si>
  <si>
    <t>FF706AF5897790266D519DFE4E68D56C</t>
  </si>
  <si>
    <t>D05A58020AE83CD0DC7DA7D8F328995D</t>
  </si>
  <si>
    <t>099B180541920050411D78CF82F0C4A8</t>
  </si>
  <si>
    <t>10A1316C7CFBEC9A052577746971FD52</t>
  </si>
  <si>
    <t>A8333D13DAB946715BD2B55BED11035E</t>
  </si>
  <si>
    <t>898B193A488E2D5EDD3AEA23E5D1F55D</t>
  </si>
  <si>
    <t>15C138A5562F26A533D9F9DF2B902607</t>
  </si>
  <si>
    <t>* Stats/Bonuses for marked abilities are calculated and applied automatically per level by this smart sheet.</t>
  </si>
  <si>
    <t>826C05DEC37D0531E73D24CB13FA5A69</t>
  </si>
  <si>
    <t>Gems, Jewels &amp; Other Valuables:</t>
  </si>
  <si>
    <t>3CB3CF4A42161FE1B7C23E2AF3FEC44B</t>
  </si>
  <si>
    <t>Acid Arrow</t>
  </si>
  <si>
    <t>Acid Fog</t>
  </si>
  <si>
    <t>Advanced Hypnotism</t>
  </si>
  <si>
    <t>Advanced Spectral Phantasm</t>
  </si>
  <si>
    <t>Aerial Minion</t>
  </si>
  <si>
    <t>Agonizing Touch</t>
  </si>
  <si>
    <t>Aid</t>
  </si>
  <si>
    <t>Air Walk</t>
  </si>
  <si>
    <t>Air-like Water</t>
  </si>
  <si>
    <t>Alarm</t>
  </si>
  <si>
    <t>Allay Exhaustion</t>
  </si>
  <si>
    <t>Alter Self</t>
  </si>
  <si>
    <t>Animal Growth</t>
  </si>
  <si>
    <t>Animate Carrion</t>
  </si>
  <si>
    <t>Animate Carrion II</t>
  </si>
  <si>
    <t>Animate Carrion III</t>
  </si>
  <si>
    <t>Animate Dead</t>
  </si>
  <si>
    <t>Animate Dead II</t>
  </si>
  <si>
    <t>Animate Objects</t>
  </si>
  <si>
    <t>Anti-Beast Shell</t>
  </si>
  <si>
    <t>Anti-Magic Field</t>
  </si>
  <si>
    <t>Anti-Plant Shell</t>
  </si>
  <si>
    <t>Atonement</t>
  </si>
  <si>
    <t>Auditory Glamour</t>
  </si>
  <si>
    <t>Augury</t>
  </si>
  <si>
    <t>Barkskin</t>
  </si>
  <si>
    <t>Befriend Animals</t>
  </si>
  <si>
    <t>Black Cloud</t>
  </si>
  <si>
    <t>Black Hand</t>
  </si>
  <si>
    <t>Black Tentacles</t>
  </si>
  <si>
    <t>Blade Barrier</t>
  </si>
  <si>
    <t>Bless</t>
  </si>
  <si>
    <t>Bless Oil or Water</t>
  </si>
  <si>
    <t>Blinding Light</t>
  </si>
  <si>
    <t>Blink</t>
  </si>
  <si>
    <t>Blur</t>
  </si>
  <si>
    <t>Brain Death</t>
  </si>
  <si>
    <t>Breathe Fire</t>
  </si>
  <si>
    <t>Brink of Death</t>
  </si>
  <si>
    <t>Burning Hands</t>
  </si>
  <si>
    <t>Call Lightning</t>
  </si>
  <si>
    <t>Captivate</t>
  </si>
  <si>
    <t>Cataleptic State</t>
  </si>
  <si>
    <t>Cause Blindness</t>
  </si>
  <si>
    <t>Cause Deafness</t>
  </si>
  <si>
    <t>Cause Lycanthropy</t>
  </si>
  <si>
    <t>Ceremony of Consecration</t>
  </si>
  <si>
    <t>Chain Lightning</t>
  </si>
  <si>
    <t>Change Temperature</t>
  </si>
  <si>
    <t>Charm Monster</t>
  </si>
  <si>
    <t>Charm Person</t>
  </si>
  <si>
    <t>Charm Person or Beast</t>
  </si>
  <si>
    <t>Chill Touch</t>
  </si>
  <si>
    <t>Clairaudience</t>
  </si>
  <si>
    <t>Clairvoyance</t>
  </si>
  <si>
    <t>Cloudkill</t>
  </si>
  <si>
    <t>Cold Resistance</t>
  </si>
  <si>
    <t>Colour Spray</t>
  </si>
  <si>
    <t>Command</t>
  </si>
  <si>
    <t>Commune</t>
  </si>
  <si>
    <t>Commune with Nature</t>
  </si>
  <si>
    <t>Communicate with Monsters</t>
  </si>
  <si>
    <t>Cone of Cold</t>
  </si>
  <si>
    <t>Confusion</t>
  </si>
  <si>
    <t>Contact Otherworldly Being</t>
  </si>
  <si>
    <t>Contagion</t>
  </si>
  <si>
    <t>Continuous Darkness</t>
  </si>
  <si>
    <t>Continuous Light</t>
  </si>
  <si>
    <t>Control Lycanthrope</t>
  </si>
  <si>
    <t>Control Water</t>
  </si>
  <si>
    <t>Control Weather</t>
  </si>
  <si>
    <t>Control Winds</t>
  </si>
  <si>
    <t>Controlled Blast Fireball</t>
  </si>
  <si>
    <t>Create Food and Water</t>
  </si>
  <si>
    <t>Create Water</t>
  </si>
  <si>
    <t>Cudgel of Bone</t>
  </si>
  <si>
    <t>Cure Blindness</t>
  </si>
  <si>
    <t>Cure Critical Wounds</t>
  </si>
  <si>
    <t>Cure Deafness</t>
  </si>
  <si>
    <t>Cure Disease</t>
  </si>
  <si>
    <t>Cure Light Burns</t>
  </si>
  <si>
    <t>Cure Light Wounds</t>
  </si>
  <si>
    <t>Cure Madness</t>
  </si>
  <si>
    <t>Cure Moderate Wounds</t>
  </si>
  <si>
    <t>Cure Serious Burns</t>
  </si>
  <si>
    <t>Cure Serious Wounds</t>
  </si>
  <si>
    <t>Dancing Lights</t>
  </si>
  <si>
    <t>Danse Macabre</t>
  </si>
  <si>
    <t>Darkness</t>
  </si>
  <si>
    <t>Dash</t>
  </si>
  <si>
    <t>Death</t>
  </si>
  <si>
    <t>Death Masque</t>
  </si>
  <si>
    <t>Death Ray of Immolation</t>
  </si>
  <si>
    <t>Death Smoke Cloud</t>
  </si>
  <si>
    <t>Deceive</t>
  </si>
  <si>
    <t>Decipher Language</t>
  </si>
  <si>
    <t>Delay Poison</t>
  </si>
  <si>
    <t>Demi-Shadow Sorcery</t>
  </si>
  <si>
    <t>Detect Body Heat</t>
  </si>
  <si>
    <t>Detect Evil</t>
  </si>
  <si>
    <t>Detect Illusion</t>
  </si>
  <si>
    <t>Detect Invisibility</t>
  </si>
  <si>
    <t>Detect Magic</t>
  </si>
  <si>
    <t>Detect Malady</t>
  </si>
  <si>
    <t>Detect Neutrality</t>
  </si>
  <si>
    <t>Detect Silence</t>
  </si>
  <si>
    <t>Detect Snares and Pits</t>
  </si>
  <si>
    <t>Detect Undead</t>
  </si>
  <si>
    <t>Detect Venom</t>
  </si>
  <si>
    <t>Dig Hole</t>
  </si>
  <si>
    <t>Dimension Door</t>
  </si>
  <si>
    <t>Discern Lie</t>
  </si>
  <si>
    <t>Disguise Self</t>
  </si>
  <si>
    <t>Disintegrate</t>
  </si>
  <si>
    <t>Dismissal</t>
  </si>
  <si>
    <t>Dispel Evil</t>
  </si>
  <si>
    <t>Dispel Magic</t>
  </si>
  <si>
    <t>Dispel Phantasm</t>
  </si>
  <si>
    <t>Dissipate Gas</t>
  </si>
  <si>
    <t>Distinguish Alignment</t>
  </si>
  <si>
    <t>Divination</t>
  </si>
  <si>
    <t>Dweomered Weapon</t>
  </si>
  <si>
    <t>Emotion</t>
  </si>
  <si>
    <t>Enervation</t>
  </si>
  <si>
    <t>Enlargement</t>
  </si>
  <si>
    <t>Entangle</t>
  </si>
  <si>
    <t>Enthral</t>
  </si>
  <si>
    <t>Exploding Skull</t>
  </si>
  <si>
    <t>Explosive Runes</t>
  </si>
  <si>
    <t>Extend Spell I</t>
  </si>
  <si>
    <t>Extend Spell II</t>
  </si>
  <si>
    <t>Extend Spell III</t>
  </si>
  <si>
    <t>Extermination</t>
  </si>
  <si>
    <t>Extra-dimensional Pocket</t>
  </si>
  <si>
    <t>Extrasensory Perception</t>
  </si>
  <si>
    <t>Fabricate</t>
  </si>
  <si>
    <t>Færie Fire</t>
  </si>
  <si>
    <t>Faithful Hound</t>
  </si>
  <si>
    <t>False Vacancy</t>
  </si>
  <si>
    <t>Fear</t>
  </si>
  <si>
    <t>Feather Fall</t>
  </si>
  <si>
    <t>Feeblemind</t>
  </si>
  <si>
    <t>Find Plants</t>
  </si>
  <si>
    <t>Find the Path</t>
  </si>
  <si>
    <t>Find Traps</t>
  </si>
  <si>
    <t>Finger of Death</t>
  </si>
  <si>
    <t>Fire Protection</t>
  </si>
  <si>
    <t>Fire Seeds</t>
  </si>
  <si>
    <t>Fire Shield</t>
  </si>
  <si>
    <t>Fire Trap</t>
  </si>
  <si>
    <t>Fire Web</t>
  </si>
  <si>
    <t>Fireball</t>
  </si>
  <si>
    <t>Firestaff</t>
  </si>
  <si>
    <t>Flame Arrow</t>
  </si>
  <si>
    <t>Flame Blade</t>
  </si>
  <si>
    <t>Flame Strike</t>
  </si>
  <si>
    <t>Flaming Missile</t>
  </si>
  <si>
    <t>Flaming Sphere</t>
  </si>
  <si>
    <t>Flash</t>
  </si>
  <si>
    <t>Floating Disc</t>
  </si>
  <si>
    <t>Floating Skull</t>
  </si>
  <si>
    <t>Fly</t>
  </si>
  <si>
    <t>Fog Cloud</t>
  </si>
  <si>
    <t>Forbiddance</t>
  </si>
  <si>
    <t>Forceful Hand</t>
  </si>
  <si>
    <t>Forest of Bones</t>
  </si>
  <si>
    <t>Freezing Sphere</t>
  </si>
  <si>
    <t>Friends</t>
  </si>
  <si>
    <t>Geas</t>
  </si>
  <si>
    <t>Gelatinize Bones</t>
  </si>
  <si>
    <t>Ghoul Touch</t>
  </si>
  <si>
    <t>Glitterdust</t>
  </si>
  <si>
    <t>Globe of Invulnerability, Greater</t>
  </si>
  <si>
    <t>Globe of Invulnerability, Lesser</t>
  </si>
  <si>
    <t>Glyph of Warding</t>
  </si>
  <si>
    <t>Goodberry</t>
  </si>
  <si>
    <t>Grease</t>
  </si>
  <si>
    <t>Guards and Wards</t>
  </si>
  <si>
    <t>Gust of Wind</t>
  </si>
  <si>
    <t>Hallucinatory Terrain</t>
  </si>
  <si>
    <t>Haste</t>
  </si>
  <si>
    <t>Heal</t>
  </si>
  <si>
    <t>Heat Metal</t>
  </si>
  <si>
    <t>Heroes? Feast</t>
  </si>
  <si>
    <t>Hold Animal</t>
  </si>
  <si>
    <t>Hold Monster</t>
  </si>
  <si>
    <t>Hold Person</t>
  </si>
  <si>
    <t>Hold Portal</t>
  </si>
  <si>
    <t>Hold Vegetation</t>
  </si>
  <si>
    <t>Hypnotic Pattern</t>
  </si>
  <si>
    <t>Hypnotism</t>
  </si>
  <si>
    <t>Ice Javelin</t>
  </si>
  <si>
    <t>Ice Storm</t>
  </si>
  <si>
    <t>Identify</t>
  </si>
  <si>
    <t>Illusory Script</t>
  </si>
  <si>
    <t>Illusory Wall</t>
  </si>
  <si>
    <t>Illusory Wall of Fire</t>
  </si>
  <si>
    <t>Imbue with Spell Ability</t>
  </si>
  <si>
    <t>Improved Invisibility</t>
  </si>
  <si>
    <t>Improved Phantasm</t>
  </si>
  <si>
    <t>Incantation</t>
  </si>
  <si>
    <t>Incinerate Normal Missiles</t>
  </si>
  <si>
    <t>Incite Chaos</t>
  </si>
  <si>
    <t>Infernal Tongues</t>
  </si>
  <si>
    <t>Inflict Madness</t>
  </si>
  <si>
    <t>Influence Normal Fire</t>
  </si>
  <si>
    <t>Infrared Vision</t>
  </si>
  <si>
    <t>Inoculate</t>
  </si>
  <si>
    <t>Insect Plague</t>
  </si>
  <si>
    <t>Interposing Hand</t>
  </si>
  <si>
    <t>Invisibility</t>
  </si>
  <si>
    <t>Invisibility Hemisphere</t>
  </si>
  <si>
    <t>Invisibility to Undead</t>
  </si>
  <si>
    <t>Jump</t>
  </si>
  <si>
    <t>Knock</t>
  </si>
  <si>
    <t>Legend Lore</t>
  </si>
  <si>
    <t>Levitate</t>
  </si>
  <si>
    <t>Lightning Bolt</t>
  </si>
  <si>
    <t>Lightning Protection</t>
  </si>
  <si>
    <t>Liveoak</t>
  </si>
  <si>
    <t>Locate Object</t>
  </si>
  <si>
    <t>Locate Ordinary Animal</t>
  </si>
  <si>
    <t>Locate the Dead</t>
  </si>
  <si>
    <t>Magic Jar</t>
  </si>
  <si>
    <t>Magic Missile</t>
  </si>
  <si>
    <t>Magic Mouth</t>
  </si>
  <si>
    <t>Magic Stone</t>
  </si>
  <si>
    <t>Magic Vestment</t>
  </si>
  <si>
    <t>Major Creation</t>
  </si>
  <si>
    <t>Mass Suggestion</t>
  </si>
  <si>
    <t>Mass Treemorph</t>
  </si>
  <si>
    <t>Maze</t>
  </si>
  <si>
    <t>Meld into Stone</t>
  </si>
  <si>
    <t>Melt Ice</t>
  </si>
  <si>
    <t>Mending</t>
  </si>
  <si>
    <t>Message</t>
  </si>
  <si>
    <t>Messenger Bird</t>
  </si>
  <si>
    <t>Mind Blank</t>
  </si>
  <si>
    <t>Minor Creation</t>
  </si>
  <si>
    <t>Mirage Arcana</t>
  </si>
  <si>
    <t>Mirror Gaze</t>
  </si>
  <si>
    <t>Mirror Image</t>
  </si>
  <si>
    <t>Mirror, Mirror</t>
  </si>
  <si>
    <t>Misdirection</t>
  </si>
  <si>
    <t>Mislead</t>
  </si>
  <si>
    <t>Mnemonic Enhancer</t>
  </si>
  <si>
    <t>Moonlight</t>
  </si>
  <si>
    <t>Move Earth</t>
  </si>
  <si>
    <t>Mummification</t>
  </si>
  <si>
    <t>Necromantic Ventriloquism</t>
  </si>
  <si>
    <t>Neutralize Poison</t>
  </si>
  <si>
    <t>Nondetection</t>
  </si>
  <si>
    <t>Obscure</t>
  </si>
  <si>
    <t>Omen</t>
  </si>
  <si>
    <t>Paralyze</t>
  </si>
  <si>
    <t>Pass Tree</t>
  </si>
  <si>
    <t>Pass without Trace</t>
  </si>
  <si>
    <t>Pass without Trace, 15’ r.</t>
  </si>
  <si>
    <t>Passwall</t>
  </si>
  <si>
    <t>Perceive Disguise</t>
  </si>
  <si>
    <t>Perceive Heartbeat</t>
  </si>
  <si>
    <t>Perform Exorcism</t>
  </si>
  <si>
    <t>Permanent Phantasm</t>
  </si>
  <si>
    <t>Phantasm</t>
  </si>
  <si>
    <t>Phantasmagorical Precipitousness</t>
  </si>
  <si>
    <t>Phantasmal Armour</t>
  </si>
  <si>
    <t>Phantasmal Door</t>
  </si>
  <si>
    <t>Phantasmal Killer</t>
  </si>
  <si>
    <t>Phantasmal Wind</t>
  </si>
  <si>
    <t>Phantom Steed</t>
  </si>
  <si>
    <t>Placate</t>
  </si>
  <si>
    <t>Plague Rats</t>
  </si>
  <si>
    <t>Plane Shift</t>
  </si>
  <si>
    <t>Plant Growth</t>
  </si>
  <si>
    <t>Plant Portal</t>
  </si>
  <si>
    <t>Polymorph Other</t>
  </si>
  <si>
    <t>Polymorph Self</t>
  </si>
  <si>
    <t>Prayer</t>
  </si>
  <si>
    <t>Precipitate</t>
  </si>
  <si>
    <t>Produce Bonfire</t>
  </si>
  <si>
    <t>Produce Flame</t>
  </si>
  <si>
    <t>Programmed Phantasm</t>
  </si>
  <si>
    <t>Project Image</t>
  </si>
  <si>
    <t>Protection from Evil</t>
  </si>
  <si>
    <t>Protection from Evil, 15’ r.</t>
  </si>
  <si>
    <t>Protection from Ordinary Missiles</t>
  </si>
  <si>
    <t>Purify Food and Drink</t>
  </si>
  <si>
    <t>Pyrotechnics</t>
  </si>
  <si>
    <t>Quest</t>
  </si>
  <si>
    <t>Rainbow Bridge</t>
  </si>
  <si>
    <t>Rainbow Pattern</t>
  </si>
  <si>
    <t>Raise Dead</t>
  </si>
  <si>
    <t>Ray of Enfeeblement</t>
  </si>
  <si>
    <t>Reflection</t>
  </si>
  <si>
    <t>Reincarnation</t>
  </si>
  <si>
    <t>Remove Curse</t>
  </si>
  <si>
    <t>Remove Fear</t>
  </si>
  <si>
    <t>Remove Paralysis</t>
  </si>
  <si>
    <t>Repel Wood</t>
  </si>
  <si>
    <t>Repulsion</t>
  </si>
  <si>
    <t>Resilient Sphere</t>
  </si>
  <si>
    <t>Restoration</t>
  </si>
  <si>
    <t>Rope Trick</t>
  </si>
  <si>
    <t>Sanctuary</t>
  </si>
  <si>
    <t>Sanctuary from Animals</t>
  </si>
  <si>
    <t>Scare</t>
  </si>
  <si>
    <t>Scrying Font</t>
  </si>
  <si>
    <t>Scythe of the Reaper</t>
  </si>
  <si>
    <t>Secret Chest</t>
  </si>
  <si>
    <t>Secret Page</t>
  </si>
  <si>
    <t>Secure Shelter</t>
  </si>
  <si>
    <t>See</t>
  </si>
  <si>
    <t>Sending</t>
  </si>
  <si>
    <t>Sepia Snake Sigil</t>
  </si>
  <si>
    <t>Serpent Charm</t>
  </si>
  <si>
    <t>Shades</t>
  </si>
  <si>
    <t>Shadow Conjuration</t>
  </si>
  <si>
    <t>Shadow Sending</t>
  </si>
  <si>
    <t>Shadow Sorcery</t>
  </si>
  <si>
    <t>Shatter</t>
  </si>
  <si>
    <t>Shillelagh</t>
  </si>
  <si>
    <t>Shock Wave</t>
  </si>
  <si>
    <t>Shocking Grasp</t>
  </si>
  <si>
    <t>Shout</t>
  </si>
  <si>
    <t>Shove</t>
  </si>
  <si>
    <t>Shroud of Fear</t>
  </si>
  <si>
    <t>Silence</t>
  </si>
  <si>
    <t>Skeleton Hands</t>
  </si>
  <si>
    <t>Skeleton Servant</t>
  </si>
  <si>
    <t>Sleep</t>
  </si>
  <si>
    <t>Sleep Everlasting</t>
  </si>
  <si>
    <t>Slow</t>
  </si>
  <si>
    <t>Smoke Cloud</t>
  </si>
  <si>
    <t>Solid Fog</t>
  </si>
  <si>
    <t>Sorcerer Eye</t>
  </si>
  <si>
    <t>Sorcerer Lock</t>
  </si>
  <si>
    <t>Sorcerer Mark</t>
  </si>
  <si>
    <t>Sorcerous Armour</t>
  </si>
  <si>
    <t>Spawn Demi-Shadow Monsters</t>
  </si>
  <si>
    <t>Spawn Shadow Monsters</t>
  </si>
  <si>
    <t>Speak with Dead</t>
  </si>
  <si>
    <t>Spectral Hand</t>
  </si>
  <si>
    <t>Spectral Phantasm</t>
  </si>
  <si>
    <t>Spider Climb</t>
  </si>
  <si>
    <t>Spike Growth</t>
  </si>
  <si>
    <t>Starlight</t>
  </si>
  <si>
    <t>Stinking Cloud</t>
  </si>
  <si>
    <t>Stone Shape</t>
  </si>
  <si>
    <t>Stone Tell</t>
  </si>
  <si>
    <t>Stone to Flesh</t>
  </si>
  <si>
    <t>Stoneskin</t>
  </si>
  <si>
    <t>Strangle</t>
  </si>
  <si>
    <t>Strengthen</t>
  </si>
  <si>
    <t>Suggestion</t>
  </si>
  <si>
    <t>Summon Animal I</t>
  </si>
  <si>
    <t>Summon Animal II</t>
  </si>
  <si>
    <t>Summon Animal III</t>
  </si>
  <si>
    <t>Summon Elemental</t>
  </si>
  <si>
    <t>Summon Fire Elemental</t>
  </si>
  <si>
    <t>Summon Firefly Swarm</t>
  </si>
  <si>
    <t>Summon Insect Swarm</t>
  </si>
  <si>
    <t>Summon Invisible Stalker</t>
  </si>
  <si>
    <t>Summon Monster I</t>
  </si>
  <si>
    <t>Summon Monster II</t>
  </si>
  <si>
    <t>Summon Monster III</t>
  </si>
  <si>
    <t>Summon Monster IV</t>
  </si>
  <si>
    <t>Telekinesis</t>
  </si>
  <si>
    <t>Teleport</t>
  </si>
  <si>
    <t>Temporal Acceleration</t>
  </si>
  <si>
    <t>Terrify</t>
  </si>
  <si>
    <t>Them</t>
  </si>
  <si>
    <t>Tiny Hut</t>
  </si>
  <si>
    <t>Tongues</t>
  </si>
  <si>
    <t>Transfer Wounds</t>
  </si>
  <si>
    <t>Transfer Youthfulness</t>
  </si>
  <si>
    <t>Transform to Asp</t>
  </si>
  <si>
    <t>Transform to Hell Hound</t>
  </si>
  <si>
    <t>Transformation</t>
  </si>
  <si>
    <t>Transmute Rock to Lava</t>
  </si>
  <si>
    <t>Transmute Rock to Mud</t>
  </si>
  <si>
    <t>Transport via Plants</t>
  </si>
  <si>
    <t>Tree Shape</t>
  </si>
  <si>
    <t>True Seeing</t>
  </si>
  <si>
    <t>Turn Sticks to Serpents</t>
  </si>
  <si>
    <t>Twofold Missile</t>
  </si>
  <si>
    <t>Ultraviolet Vision</t>
  </si>
  <si>
    <t>Ungovernable Hideous Laughter</t>
  </si>
  <si>
    <t>Unseen Servant</t>
  </si>
  <si>
    <t>Vampiric Touch</t>
  </si>
  <si>
    <t>Veil</t>
  </si>
  <si>
    <t>Ventriloquism</t>
  </si>
  <si>
    <t>Visualize Death</t>
  </si>
  <si>
    <t>Wall of Fire</t>
  </si>
  <si>
    <t>Wall of Force</t>
  </si>
  <si>
    <t>Wall of Ice</t>
  </si>
  <si>
    <t>Wall of Iron</t>
  </si>
  <si>
    <t>Wall of Shadow</t>
  </si>
  <si>
    <t>Wall of Stone</t>
  </si>
  <si>
    <t>Wall of Thorns</t>
  </si>
  <si>
    <t>Wall of Vapours</t>
  </si>
  <si>
    <t>Ward Off Insects</t>
  </si>
  <si>
    <t>Warp Wood</t>
  </si>
  <si>
    <t>Water Breathing</t>
  </si>
  <si>
    <t>Water Walk</t>
  </si>
  <si>
    <t>Web</t>
  </si>
  <si>
    <t>Weird War Hammer</t>
  </si>
  <si>
    <t>Whispering Wind</t>
  </si>
  <si>
    <t>White Hand of Death</t>
  </si>
  <si>
    <t>Wind Wall</t>
  </si>
  <si>
    <t>Witch Fire</t>
  </si>
  <si>
    <t>Word of Recall</t>
  </si>
  <si>
    <t>Wraithshape</t>
  </si>
  <si>
    <t>Write Spell</t>
  </si>
  <si>
    <t>Wyvern Warden</t>
  </si>
  <si>
    <t>Zombie Visage</t>
  </si>
  <si>
    <t>SPELLS @1</t>
  </si>
  <si>
    <t>LEVEL 1 SPELLS</t>
  </si>
  <si>
    <t>SPELLS @2</t>
  </si>
  <si>
    <t>LEVEL 2 SPELLS</t>
  </si>
  <si>
    <t>2107D2F9DB4E6BB26248B46FB774DA75</t>
  </si>
  <si>
    <t>LEVEL 3 SPELLS</t>
  </si>
  <si>
    <t>F2C7CB9FB649623436CF429265E150A5</t>
  </si>
  <si>
    <t>LEVEL 4 SPELLS</t>
  </si>
  <si>
    <t>93E963CE82E27CFD5F5FF92AF168A318</t>
  </si>
  <si>
    <t>LEVEL 5 SPELLS</t>
  </si>
  <si>
    <t>0C2F1510F3DA291CE058E1144CE11414</t>
  </si>
  <si>
    <t>LEVEL 6 SPELLS</t>
  </si>
  <si>
    <t>TypeCodes</t>
  </si>
  <si>
    <t>CASTERCODE</t>
  </si>
  <si>
    <t>Sorcery1_Code</t>
  </si>
  <si>
    <t>Sorcery2_Code</t>
  </si>
  <si>
    <t>BE38AEFA496DE1D2C2D85955533F23FB</t>
  </si>
  <si>
    <t>D28945082DEB4B4E66225F70F6B0D09F</t>
  </si>
  <si>
    <t>C82C5AE98518FD1C453052DF911B4F17</t>
  </si>
  <si>
    <t>EA3EA5A4B30F70A5761B814CADABBF8D</t>
  </si>
  <si>
    <t>19F1FB2880147DE6C86B0E331F23E053</t>
  </si>
  <si>
    <t>AD9BE1CC4EAF69C5FAAF976554350EC1</t>
  </si>
  <si>
    <t>BAD390276884C3EEECE24A3A0D560D64</t>
  </si>
  <si>
    <t>2FC1AF93C1477BEA48B9726FD0AFC9C5</t>
  </si>
  <si>
    <t>0C53F95E6E7E0577DDC93443A9AED6EF</t>
  </si>
  <si>
    <t>17E86E3F1AA46E8F1BF775CD261C56F7</t>
  </si>
  <si>
    <t>FA501AE8A318EB2BAA7C14F7836ABA59</t>
  </si>
  <si>
    <t>65D10D7F0C3B3D3951203BB17FFD1574</t>
  </si>
  <si>
    <t>D80F45ECBFAD7F1F2F8A5CCF6BB8D8AA</t>
  </si>
  <si>
    <t>65F2D327A55639BD8D8A8D340E9113A2</t>
  </si>
  <si>
    <t>87B54AC42A2EB0BED2EDA8E7B632EB1E</t>
  </si>
  <si>
    <t>A73619EA9163ED488EBFC67F211F01A6</t>
  </si>
  <si>
    <t>3DDC40B0DC1132C96B8EB54CBAC2DB22</t>
  </si>
  <si>
    <t>F02A3870613E0D038E734F47EB35D28E</t>
  </si>
  <si>
    <t>A46507F8A2BBB21B056E5D699E09200A</t>
  </si>
  <si>
    <t>5D6BB776721ACDAD8B1F99B640749A44</t>
  </si>
  <si>
    <t>1C5D7C78056B1887BF7569B4575613DE</t>
  </si>
  <si>
    <t>351DC5E241CD11D3B755E967FD24CBDE</t>
  </si>
  <si>
    <t>3B315F7469BEE814ACDBF3ADFAA0F6DE</t>
  </si>
  <si>
    <t>3F6F6193834668E415EAADF52DC4ED79</t>
  </si>
  <si>
    <t>705FD25FC27671837146497682BCE43D</t>
  </si>
  <si>
    <t>AF7DEC0FFD104264A29408444D97EEBF</t>
  </si>
  <si>
    <t>36783CFBF2C358EB4A9B30268A2BA93E</t>
  </si>
  <si>
    <t>41167035E7E651F89FE22BD7B205F12C</t>
  </si>
  <si>
    <t>BF44D44D6DCE55E2895932728DAFFF54</t>
  </si>
  <si>
    <t>01949BEFC179C0E8A600C5F20BB402F5</t>
  </si>
  <si>
    <t>6E9D7A56DB867A9D02E221A621F7CCEB</t>
  </si>
  <si>
    <t>ED6F4A1FDD47973912B22E55D462AC20</t>
  </si>
  <si>
    <t>215C6A177C9975BE80F94D363F61B493</t>
  </si>
  <si>
    <t>5DA340ADB6A3E9D49AF45392FE06D777</t>
  </si>
  <si>
    <t>AAB0D95BE48BD906E71F61C86D6B68A3</t>
  </si>
  <si>
    <t>01CCF3997F4AD34491C83FEA94624848</t>
  </si>
  <si>
    <t>348207EBC3468326F147BE23CC0375FB</t>
  </si>
  <si>
    <t>FDF76B0056D835298385DDC953E6FC9F</t>
  </si>
  <si>
    <t>8CB377D885C33EBBC99565BD106F44CB</t>
  </si>
  <si>
    <t>53DF0368C63D9C5AC51756C26A5D6E19</t>
  </si>
  <si>
    <t>4D36E8CC1F6CA44A109ABE4A04B68E8D</t>
  </si>
  <si>
    <t>FD5AD33392E4BDD9451E2EAE4ADF89B6</t>
  </si>
  <si>
    <t>D182CD74063880999D32DF480F778563</t>
  </si>
  <si>
    <t>DDAB05A61D7AA93DFF98DAC9AB1AD67E</t>
  </si>
  <si>
    <t>9B5D8968A53365BB9BC3708E0BE283E8</t>
  </si>
  <si>
    <t>7634BFF1F6E9FE85B6734AD5AE625D42</t>
  </si>
  <si>
    <t>9B6B2BB0F9C344AEB6623FEBF1D08584</t>
  </si>
  <si>
    <t>A17B63168DE0A73509C4E0A2FEBAB650</t>
  </si>
  <si>
    <t>E7A9FD066B7D8EE9E6B6974C11836728</t>
  </si>
  <si>
    <t>82878424C602793CE69FA665B5481D97</t>
  </si>
  <si>
    <t>8000F4067F4CB404610ABBC140301ACE</t>
  </si>
  <si>
    <t>396E9EE96FC435C62FFBC4B850CCC59B</t>
  </si>
  <si>
    <t>056AD706939992019CF153A992E9DB0B</t>
  </si>
  <si>
    <t>A0F4269DDAFA9980191932E7F97FDEB0</t>
  </si>
  <si>
    <t>E456DAA197462C5D9C17E4030D358035</t>
  </si>
  <si>
    <t>E8656C72C8D3D84E79F0EDAE9475763C</t>
  </si>
  <si>
    <t>EDA3E726935E52D5DCA2030CB7185D76</t>
  </si>
  <si>
    <t>E778755E11FB58ADCF982F1F8F375D15</t>
  </si>
  <si>
    <t>70A698509D66454ABF14005EE939BA99</t>
  </si>
  <si>
    <t>F44FC868DAF8213B80CCC2A4774A6AEF</t>
  </si>
  <si>
    <t>EB4D06BF8D5953B9CDADCFD411FF34F1</t>
  </si>
  <si>
    <t>3E9F15CA41A38AE8670978D5C8B4DDC2</t>
  </si>
  <si>
    <t>88F4DA79C237A3A160EC5ACAA0B63766</t>
  </si>
  <si>
    <t>156C3345451CF80F4B77C70FB48055FC</t>
  </si>
  <si>
    <t>2D97FD997A79970B98B5687AC692F6C5</t>
  </si>
  <si>
    <t>1D71B6769257800B46374625F16A1619</t>
  </si>
  <si>
    <t>F2D26666D3C4A0B6CC4FDCE48A10B66B</t>
  </si>
  <si>
    <t>DB36EADFE7D473EECEF9AFDC7A1A76CF</t>
  </si>
  <si>
    <t>824958E82BE0D5D98D9CCFD9D96DD9D8</t>
  </si>
  <si>
    <t>9685DBE954C4C3A87676DA37115E6CB1</t>
  </si>
  <si>
    <t>268F1BFCE66CBDF81B1EC6F48D3A34FE</t>
  </si>
  <si>
    <t>8712F975F334E5CDE95150E8C59EE416</t>
  </si>
  <si>
    <t>95DFECFD304A24E508605BB0553A7B46</t>
  </si>
  <si>
    <t>20D6A0100DE2EA44F1F55C07973B6358</t>
  </si>
  <si>
    <t>2C2D0B18695D7BA0A6527ECA13973102</t>
  </si>
  <si>
    <t>22561B9206F110169D53BCA29E01E79E</t>
  </si>
  <si>
    <t>Dispels all forms of insanity, whether magically induced or naturally occurring. For the reverse version of this spell, see inflict madness.</t>
  </si>
  <si>
    <t>6A440C69C76A15A1DE6C0355EB1B06AA</t>
  </si>
  <si>
    <t>C323FB21F67781C8245F6B15DAA54BF5</t>
  </si>
  <si>
    <t>9ED230AA155006B28B8517418381E7ED</t>
  </si>
  <si>
    <t>921D7C00E0347AC2AFABD5CF9F11FCE5</t>
  </si>
  <si>
    <t>43CBFD5D7D2B3830E917CAEBEFF6287C</t>
  </si>
  <si>
    <t>FA877058EE1A409F1543702D5A824336</t>
  </si>
  <si>
    <t>A32BBA7AE85A2000973C4849A47557F6</t>
  </si>
  <si>
    <t>63118D551E380686694690675C01F61C</t>
  </si>
  <si>
    <t>4A2B0E7D2730E1896FBFAA2FA2191061</t>
  </si>
  <si>
    <t>C61497125AFE3F1F74EAA12E1BAB7DEF</t>
  </si>
  <si>
    <t>163257A47C01807745A70365FE4DA005</t>
  </si>
  <si>
    <t>6519BE97CFA6F1D51659BE1C52D56299</t>
  </si>
  <si>
    <t>D88E79AF632B54125440812D5564ABBB</t>
  </si>
  <si>
    <t>705F37BE40D14DDEDE2D1141D08C4000</t>
  </si>
  <si>
    <t>D735D34850066F51566EBF7D607C8B4B</t>
  </si>
  <si>
    <t>7B72028C0E1ADAA0BD6470696616F8E4</t>
  </si>
  <si>
    <t>114CE2F7269DBD5C85FB60C8ECD70C68</t>
  </si>
  <si>
    <t>E70E30078C0CA33CCD02B9316D150742</t>
  </si>
  <si>
    <t>A27404A773ED45A6EDCE45C53E07A739</t>
  </si>
  <si>
    <t>E0EA5B24106E2572725754A9525BE4F2</t>
  </si>
  <si>
    <t>F855C40C291F4E36D53F8EDA64A2A903</t>
  </si>
  <si>
    <t>8647AB7980B8430AE7776DB63595012B</t>
  </si>
  <si>
    <t>E479F515769E48987ADD075C33ED5ADE</t>
  </si>
  <si>
    <t>896A66C0C576977B4F5EB3580D506FBD</t>
  </si>
  <si>
    <t>17188D895A8978C6BE545F982346B942</t>
  </si>
  <si>
    <t>3F87FB9CC68EEA7B63728D52ECAC2583</t>
  </si>
  <si>
    <t>859AFED7E486D12A44222E539B9291F0</t>
  </si>
  <si>
    <t>AC70CFE71788BC025F2C1F77F89AF376</t>
  </si>
  <si>
    <t>7A84D1C4FC3A914DABDCC0847F8BCA59</t>
  </si>
  <si>
    <t>1DDDA755FEE5C007A0C09B7CD14907D0</t>
  </si>
  <si>
    <t>14F5A8542EE73F9E61A836AF7F2F5003</t>
  </si>
  <si>
    <t>02C7D0900FE3D2B12C8FEF8C6A5BD669</t>
  </si>
  <si>
    <t>E873AD8505F890FB7CD6283CFEC01719</t>
  </si>
  <si>
    <t>260F201BB5B1127AF895BE99754BEE0E</t>
  </si>
  <si>
    <t>2820A616029C11978E08D3ABFD5EE2F0</t>
  </si>
  <si>
    <t>05EABB7484C76C6B1824FD07B82E877C</t>
  </si>
  <si>
    <t>FB980EE15FF18A16008FABCAE06ED675</t>
  </si>
  <si>
    <t>721321044FD630BED427ABF34353CBA0</t>
  </si>
  <si>
    <t>2A3A832A62C565654ADF119A33802FD4</t>
  </si>
  <si>
    <t>D383817A74DBE170DD67CF5F3CB03D6B</t>
  </si>
  <si>
    <t>9D92A7B56DEB9F27A41A0E7A671B592D</t>
  </si>
  <si>
    <t>FEFB74041E91F2589AD8FD8FE353F939</t>
  </si>
  <si>
    <t>2567949D923FF4EF3CD4F2A3BFBA5EAE</t>
  </si>
  <si>
    <t>8941FD85526D155085C8FDB6D78476DC</t>
  </si>
  <si>
    <t>309797B129B3CC124015A9629162FA2E</t>
  </si>
  <si>
    <t>D224425D479CFAA68C7EC5C5A70696DD</t>
  </si>
  <si>
    <t>3B97D8D67FF6672E6F7F4B22ABBA6BBC</t>
  </si>
  <si>
    <t>FB1E22FD5DDA3B172CF2B2F9FA80FB00</t>
  </si>
  <si>
    <t>FF412E16D05A37E4D2507856979658DA</t>
  </si>
  <si>
    <t>92FCEED0D52E0396E358093858D34E21</t>
  </si>
  <si>
    <t>DF1AAB3DE6B2FF6215E61C4FD7FED418</t>
  </si>
  <si>
    <t>53B98726E38AEA9CF58E7D3D77814289</t>
  </si>
  <si>
    <t>8D1D8B3CA399552C06A3DB10D83E3F35</t>
  </si>
  <si>
    <t>CF57AD48AF483B3A464F6385F763130A</t>
  </si>
  <si>
    <t>595CAB13B9AAA35CBFFF8A6D43D16FD8</t>
  </si>
  <si>
    <t>0CF708BCE6DD8DB483FE3D0DB4999636</t>
  </si>
  <si>
    <t>645D32FADF7A9E3774C03EFAA5430F49</t>
  </si>
  <si>
    <t>C20D5FEE4A4B2407683FA53A0F7BD90B</t>
  </si>
  <si>
    <t>DA25FC8664AD1D1FCED5C3953B6102D6</t>
  </si>
  <si>
    <t>1779772E8AA727DE22F29CA95B54D9BD</t>
  </si>
  <si>
    <t>CB2F90AEAFE84C3DD0B32B93DC8E05D8</t>
  </si>
  <si>
    <t>76FAF2337DC8E3CF46009DEF34E8C507</t>
  </si>
  <si>
    <t>3D74E4EF1AE5895F4FBD68D0759B2880</t>
  </si>
  <si>
    <t>37793BCD72F2EC0ED3976970D8FE08C6</t>
  </si>
  <si>
    <t>07A4763F96BAD565FAB6708101CFA80E</t>
  </si>
  <si>
    <t>94A40AA26A9BB2717AFE29F4C506F207</t>
  </si>
  <si>
    <t>53AE63B3FCB598B030306359727DD6AC</t>
  </si>
  <si>
    <t>31D7C133BB6B1CFB3B99B7EF6C08D756</t>
  </si>
  <si>
    <t>E1250640CAD964F1686937394FF67457</t>
  </si>
  <si>
    <t>6231923B2B84FEA89A2278FE499A1517</t>
  </si>
  <si>
    <t>B309DED91A6AA2DFC1A95E9E29E5ACB9</t>
  </si>
  <si>
    <t>DF688243B89569A21D3E43252DE12B48</t>
  </si>
  <si>
    <t>F35FAD30554D6C28D4AB0EEC26F6CE13</t>
  </si>
  <si>
    <t>14D7B2F8A6A8C38B5A0B7B92D419044D</t>
  </si>
  <si>
    <t>DEA41DFB6FA184D9D2775D958007083B</t>
  </si>
  <si>
    <t>5E2849EE3B2D58B4C2CB94B6F99C0668</t>
  </si>
  <si>
    <t>1F7BCA2F51AB7386005A5E8B1864E1CB</t>
  </si>
  <si>
    <t>AFE78D068466C33FE6B5F388C61D9DCF</t>
  </si>
  <si>
    <t>4FF83C53E261B19A284FAB0E8A5BF8B4</t>
  </si>
  <si>
    <t>54D6B1EF63AB2BDA4A87FA54E27F7F8E</t>
  </si>
  <si>
    <t>CD73EE1C23E005BCB157DB23143DD03C</t>
  </si>
  <si>
    <t>BE7B25079BC9EF050058D04EF3508FDB</t>
  </si>
  <si>
    <t>8C740AB3A0F54DE7B3C57845E93582E8</t>
  </si>
  <si>
    <t>F99D4E666ED2BF1DDBFFB11000AA1D14</t>
  </si>
  <si>
    <t>60CC0C0B9130B7533923BC4F1E365988</t>
  </si>
  <si>
    <t>31F7EB11259137F9BD877AA53F1E4BCA</t>
  </si>
  <si>
    <t>B8C7542D89B66D25F99F75E4EBFA54E4</t>
  </si>
  <si>
    <t>A67C0B6153E37D089E8CFAC1FF2D86E0</t>
  </si>
  <si>
    <t>647C3F904B4CCAF3DFBB62BFD6958751</t>
  </si>
  <si>
    <t>6D06A4F5C5AA5035957EC8A305FA586E</t>
  </si>
  <si>
    <t>F6573AC1DFF18BA5BE84A4B83ECD6CE5</t>
  </si>
  <si>
    <t>08D1FEF5E9F3AAAA96D9C7E1FCCC36C2</t>
  </si>
  <si>
    <t>BDEC31BD306DC081F6D35031C42E5F3B</t>
  </si>
  <si>
    <t>DC9594991562B2B34EC004464A8E229F</t>
  </si>
  <si>
    <t>59D6FC810F168E3975CB85BC42043DBD</t>
  </si>
  <si>
    <t>EC11C5D7BA371DDCC5959BC817FFEDB7</t>
  </si>
  <si>
    <t>DE34549F0F6C72BB0278E444B3097DEF</t>
  </si>
  <si>
    <t>C470DBD202DB1AA059E7BA59624048E0</t>
  </si>
  <si>
    <t>432714700D9147E3552578B57252F3B6</t>
  </si>
  <si>
    <t>689AD3A6896E39D4225C6A2B4CFBBFDF</t>
  </si>
  <si>
    <t>286B36F4B4A2CE921AE8122C5294CDB1</t>
  </si>
  <si>
    <t>973A02867B3C9A5D776E87BAA59E6DD7</t>
  </si>
  <si>
    <t>DB6E827DC5D189068B3FB88DAED815BF</t>
  </si>
  <si>
    <t>11CF8DF7B22465E46B3BA4E752154C2C</t>
  </si>
  <si>
    <t>6E8ADEECE3D6CF0A20E67461DCC5CDF9</t>
  </si>
  <si>
    <t>29899DC88267904C80638FC12AD8B517</t>
  </si>
  <si>
    <t>52D68545DF0AAA4D3D30D52A0D43AEF1</t>
  </si>
  <si>
    <t>9BBD38669298A2977F074ABD7B2AEAE3</t>
  </si>
  <si>
    <t>437C4DCC8F550C70D05F3A5FE0CC6E34</t>
  </si>
  <si>
    <t>0F6D834AEA81AB7B426CB8D3BCCFA193</t>
  </si>
  <si>
    <t>9AC3C751136B0960DC90B6366CA1B32A</t>
  </si>
  <si>
    <t>A3F6021A0E496EF1F6E99A7AD2027B7C</t>
  </si>
  <si>
    <t>234D69E01C39A0B2E7E46DCB4F480DED</t>
  </si>
  <si>
    <t>6E20171D2B1E265F6200E5EFD492D481</t>
  </si>
  <si>
    <t>42215DF5A221E71EA3E0067E389A25CB</t>
  </si>
  <si>
    <t>BBE1CCF9EC10A41BAED71131CF130E00</t>
  </si>
  <si>
    <t>9F968CA553C8FFC5764A247EC0D65623</t>
  </si>
  <si>
    <t>C4A10911306085E4761F693A37333CF1</t>
  </si>
  <si>
    <t>0AAC846797341673FB7648EFA66DB426</t>
  </si>
  <si>
    <t>C293A62BC8F7964151C8E48E9D3B7766</t>
  </si>
  <si>
    <t>93303A17AC3B9C6F5B87454FC9456B8A</t>
  </si>
  <si>
    <t>31F5885E29AF15C428200F0C26ADF506</t>
  </si>
  <si>
    <t>487B0CC99E65570D3B21F7C3D4F2BFF2</t>
  </si>
  <si>
    <t>31D821CA4EE1C86428720477526DFFF0</t>
  </si>
  <si>
    <t>690CC0FCC2B5C9D7D663BF9EE57FC80D</t>
  </si>
  <si>
    <t>AC652EC1C6A9355832728D5C7B18CA14</t>
  </si>
  <si>
    <t>8A203A4714A87F8A8CBAA530D3223742</t>
  </si>
  <si>
    <t>983D9AC578D4430A37AA5D3A137F9B7E</t>
  </si>
  <si>
    <t>533970EE4EB8BE89AD8D58ADAD9D94E1</t>
  </si>
  <si>
    <t>64C6B4EBF797C237B6A2E0A02866B60C</t>
  </si>
  <si>
    <t>1ADDC1D52BFDCD64C3243BA4A07EBE82</t>
  </si>
  <si>
    <t>01A9F23D2A12628397E3B47634514D24</t>
  </si>
  <si>
    <t>A7A8025F4D3B58C82AFA1232D5C03665</t>
  </si>
  <si>
    <t>586601C781847088576134A8F063C852</t>
  </si>
  <si>
    <t>3AC1C9D0D3A5A23B995FCD560B080C21</t>
  </si>
  <si>
    <t>7E3AEB1C03A3B3642949116DEA6EE5B6</t>
  </si>
  <si>
    <t>1CD7FF79CEAAB4D755FC439AC106C8A2</t>
  </si>
  <si>
    <t>9640A1CCD45E6B4224D4013F27AD1FCF</t>
  </si>
  <si>
    <t>A9B26198E175087A1768D92D448E6E44</t>
  </si>
  <si>
    <t>0496D7245F97F361FB73B5B2F1A6075B</t>
  </si>
  <si>
    <t>EA440D52F2D7F1840A865B6CE1278608</t>
  </si>
  <si>
    <t>2910E4296D23531EACDEAE2F3C35CACE</t>
  </si>
  <si>
    <t>81302A2A0A1654028D6D6FC43437300F</t>
  </si>
  <si>
    <t>16F204CD63D9F82EBED5A44CF58AE5A0</t>
  </si>
  <si>
    <t>A0A1B66E27B5EC2D1612DEA9901CED61</t>
  </si>
  <si>
    <t>23E346F7FB833147A4DA10E4DA318D28</t>
  </si>
  <si>
    <t>9DB7B10B2BF76FCE29FF17826013ECFB</t>
  </si>
  <si>
    <t>6362FB4A5900B7623997273E38CE7B80</t>
  </si>
  <si>
    <t>8583FA297D0C2235577AFB438A71C0E0</t>
  </si>
  <si>
    <t>8BEB22AD28976F83C281E54BF177845A</t>
  </si>
  <si>
    <t>BEB96932FF90707CE68D1B4C67BC6FBB</t>
  </si>
  <si>
    <t>6B80687BF03805A5192C6CABC9A8CE6A</t>
  </si>
  <si>
    <t>6CFD9685484526C8EF0FC941B241F6B1</t>
  </si>
  <si>
    <t>770E2E8CA5DE2B94B68C3FF45D39D4B6</t>
  </si>
  <si>
    <t>9F8B18C1E4685D1524CC66E4488CA8F3</t>
  </si>
  <si>
    <t>0E3638075C259F1201D92798A44FE274</t>
  </si>
  <si>
    <t>8FAD3028FD3353C3946BD3C896E7726B</t>
  </si>
  <si>
    <t>59961736F0D1E37D01A0BF7C6B9C94FD</t>
  </si>
  <si>
    <t>8CC8CA333A453A219C4A895F97B68AA3</t>
  </si>
  <si>
    <t>B1067598C6ADDF7DB899BB24AA622A0C</t>
  </si>
  <si>
    <t>E515056559574FF67F90D9DC525A7BD1</t>
  </si>
  <si>
    <t>7E878189B0017A820531CEC902644A78</t>
  </si>
  <si>
    <t>5ECE3277C68F356E93DC1460174FFEAF</t>
  </si>
  <si>
    <t>3298F5960E0024E610EBF7A185BC8282</t>
  </si>
  <si>
    <t>67C30DD80672D45C41DA16315BE03207</t>
  </si>
  <si>
    <t>045CC4F67FE20653046C154046170449</t>
  </si>
  <si>
    <t>EFCA166E8304D5B39028439CB471F623</t>
  </si>
  <si>
    <t>32722602661A95EC367901C5BBFD4CBE</t>
  </si>
  <si>
    <t>23D2F093EC6AB5B40354E7DD068B8EAD</t>
  </si>
  <si>
    <t>CCABFEE1068A884D83F71C0573179AA6</t>
  </si>
  <si>
    <t>166B059DC957FDB5C7977297FE4A841B</t>
  </si>
  <si>
    <t>6477BDA22CD0045AE64E6FAE85325542</t>
  </si>
  <si>
    <t>AEC3FF8D41456F038F23EC574B11D7F6</t>
  </si>
  <si>
    <t>D4D9A653E74D55CAF920F4CA0F4ABF1F</t>
  </si>
  <si>
    <t>7F1573CC975121822D02A757AC6CF2F4</t>
  </si>
  <si>
    <t>0F9721E2A16360B78AF1734AE2DC97E5</t>
  </si>
  <si>
    <t>87E7065D47B4379DCDCB29809C023CC3</t>
  </si>
  <si>
    <t>C2EA2C49B0CFCD9B45E432404002E365</t>
  </si>
  <si>
    <t>45A95C9A28AFF40024D12AB733ED30DA</t>
  </si>
  <si>
    <t>3601CB9087F6BE591A12F29E78965B9C</t>
  </si>
  <si>
    <t>BF90A59217BA973F634529B65D4E0A46</t>
  </si>
  <si>
    <t>1A0BED60CA253E63B641D0A81B68EA10</t>
  </si>
  <si>
    <t>03D3DBF5FD56D8CAD5333E3EBA75C72C</t>
  </si>
  <si>
    <t>93F0F88E4CE826A855922378F6E54019</t>
  </si>
  <si>
    <t>39CD0857E1F816F3A48F43B26F635904</t>
  </si>
  <si>
    <t>B84FC63EC7AF462024B7459E14746B63</t>
  </si>
  <si>
    <t>6F464DA6F828A597E5C2C09713CD045C</t>
  </si>
  <si>
    <t>FAEE161E55A252FA4E4D88382790B570</t>
  </si>
  <si>
    <t>50BB4E69B724618452388CED0FD2BF6D</t>
  </si>
  <si>
    <t>1C1B7C8CFCB5205DADA9A153A09790A2</t>
  </si>
  <si>
    <t>D16A8AAE197D160F75828D9CB07B724A</t>
  </si>
  <si>
    <t>659DB9FDE0CBC70E89059889C97EE0F6</t>
  </si>
  <si>
    <t>09A25376D8ECA5E484BD9FD10CF52A76</t>
  </si>
  <si>
    <t>AB70A2F7075C4CC238C30B3AE35EC9B2</t>
  </si>
  <si>
    <t>0D4D632784FFA13009721AEDDE160DFF</t>
  </si>
  <si>
    <t>0A5D957BD97BC90FCB4EDD6396ADAC79</t>
  </si>
  <si>
    <t>D8D1F2BB276ABD6E5009D16C1C2809EE</t>
  </si>
  <si>
    <t>C1AE8F0427152E5E0A0FB2229126F380</t>
  </si>
  <si>
    <t>A4447965E8A8A4BA5D8BC64ACC3DD8E9</t>
  </si>
  <si>
    <t>BBC2987E16E3E19802EC46FCA3AD605F</t>
  </si>
  <si>
    <t>740EEEEA9BD3E17AEEE299197C61DE05</t>
  </si>
  <si>
    <t>1289903C87836E90FB11D658519B4FC9</t>
  </si>
  <si>
    <t xml:space="preserve">DB1F3560A785D5B6CF8D3CA5CB9ECB01</t>
  </si>
  <si>
    <t>1FD035F694110F8BB72DB5B0497B1F15</t>
  </si>
  <si>
    <t>D48FD4F888917E3CE9FDCA21C02DF017</t>
  </si>
  <si>
    <t>B7685B400B49CCC16E6AF3A62F673948</t>
  </si>
  <si>
    <t>E66638F37846C6518D5490DDF96A2F1A</t>
  </si>
  <si>
    <t>3C693636AD36BF39CDE36E2BC48243D6</t>
  </si>
  <si>
    <t>C6F9CF0DD7F926BD9669FB9A7C6EC8B3</t>
  </si>
  <si>
    <t>8E7D4C9F842286DB34D79E4443487E41</t>
  </si>
  <si>
    <t>782FCC4718190AACECCB5BB49B16DD7A</t>
  </si>
  <si>
    <t>F08F5429C4E92DA58C0BA2122998E606</t>
  </si>
  <si>
    <t>2B5FB341D9C71A2294F228FADD003C7C</t>
  </si>
  <si>
    <t>4FBBB31C6948B9E1046A7F2BE6855E82</t>
  </si>
  <si>
    <t>83B77EA5B9E2AD0677363A2311F50889</t>
  </si>
  <si>
    <t>AC1C910BFB54551A14B14D3B1D4EFC06</t>
  </si>
  <si>
    <t>307CF91FAB0FED027F15BA0A4D759CB0</t>
  </si>
  <si>
    <t>9EF04B30D1A52A73CE08EFA3CD43B68F</t>
  </si>
  <si>
    <t>5DD3050A2E3A000D52A3BD28A7593B0A</t>
  </si>
  <si>
    <t>0A28F1C4E0B1730CBC2C790F98EA34CE</t>
  </si>
  <si>
    <t>7CFD4949615647159E26EDB53E94C915</t>
  </si>
  <si>
    <t>D76362F2C43DACBCEFCCCDFEE9065121</t>
  </si>
  <si>
    <t>2023FDC4E9FC3712D0DCA07EE534FD46</t>
  </si>
  <si>
    <t>4AEC3E0962BAD792B0AD15167E143C54</t>
  </si>
  <si>
    <t>48CAAA1C449458512A30F49D6F5A957A</t>
  </si>
  <si>
    <t>BDD0418A3377A8847BAC704238A99836</t>
  </si>
  <si>
    <t>75FC85B72BBAC64E6F0D78287E1934C0</t>
  </si>
  <si>
    <t>A0AC33EF207A661B4F89E2B193D0BBB7</t>
  </si>
  <si>
    <t>DF2BEBAA491B0FF918BA1D07B58A66E2</t>
  </si>
  <si>
    <t>ABD9E168375BA21D50E59F349687FE58</t>
  </si>
  <si>
    <t>FA75249C0E7A1B9B30F233A7AFF641B5</t>
  </si>
  <si>
    <t>9823F2A44EE4E715630E794A4633599E</t>
  </si>
  <si>
    <t>C52AA1C0D582322C0ADB41355317CA5A</t>
  </si>
  <si>
    <t>F815079BCDF067C055C7135CD5808CDE</t>
  </si>
  <si>
    <t>2AC444542D03B350AA7718A323F0113F</t>
  </si>
  <si>
    <t>E1D1A10E2939D95FBDA9C1316F05F968</t>
  </si>
  <si>
    <t>7250CD0E4C6D4B67C3C88E32E71B6087</t>
  </si>
  <si>
    <t>6EACAD870480D98A4FC90798036EAFEE</t>
  </si>
  <si>
    <t>CEB732CE7F90E75365743EFE723671D9</t>
  </si>
  <si>
    <t>BBD4ED07F9819A2A3ACB4E0CCE02C7F2</t>
  </si>
  <si>
    <t>6BA97EA7EC7B5809B3B0757B7C5BB600</t>
  </si>
  <si>
    <t>A737D4675F3793D3B6BEABDCE5B7D747</t>
  </si>
  <si>
    <t>B9E77DDD0A62E02F557302E0D63A590B</t>
  </si>
  <si>
    <t>15C854A02FEF23DD6411699CB94DD81E</t>
  </si>
  <si>
    <t>3C3D56ABE744E9C849D97301B2FA8A19</t>
  </si>
  <si>
    <t>DE086CEBAC6E56EB9A2902F2177B4E17</t>
  </si>
  <si>
    <t>AFA06C0CD0D1265BE79FCC95182D80C6</t>
  </si>
  <si>
    <t>F6AA4805D251D08575AADA4AD190676F</t>
  </si>
  <si>
    <t>B11F18B846675EE49922DD5E09CCC673</t>
  </si>
  <si>
    <t>C8CB1AF54403C2F1ABB6B64CDB9DECE8</t>
  </si>
  <si>
    <t>6D82A2AE6D5C852098D8C5C4E326950F</t>
  </si>
  <si>
    <t>F7574DA785AF4902A9EEDDFE4852459A</t>
  </si>
  <si>
    <t>C8B758B3DA8241F99DD6F54FBEE5EF9C</t>
  </si>
  <si>
    <t>5D2BD25158331832729CE3691E5B10A7</t>
  </si>
  <si>
    <t>713FF47EF016BCC0BF58A5D180E5C15B</t>
  </si>
  <si>
    <t>D4D7D68550CBEA8AB9AE2F0FDC683822</t>
  </si>
  <si>
    <t>FA50F177629791357579CCDA9599B7C9</t>
  </si>
  <si>
    <t>0064ADE6B6647B0E5615F94E7E5643E9</t>
  </si>
  <si>
    <t>059723DFCA8BCD98B2BBC93BC4690710</t>
  </si>
  <si>
    <t>DF5A3336946A452367D6D0C50825C320</t>
  </si>
  <si>
    <t>42BFC64FAD97FBE4E3AFD683BC0D7955</t>
  </si>
  <si>
    <t>D6204BB124AFD0D9A49CB191F1646C86</t>
  </si>
  <si>
    <t>1C5536BBBDB4FB7F4759E482522F3B8C</t>
  </si>
  <si>
    <t>A4EE747E673657864460682FB8D42400</t>
  </si>
  <si>
    <t>0F51BB81834556B6F40B9D05F55CE0A4</t>
  </si>
  <si>
    <t>016BB7829FD8E95D4947426B084CAFBA</t>
  </si>
  <si>
    <t>B909A20509DB71645B75491B89947F29</t>
  </si>
  <si>
    <t>52F6F68A093331758CDBDD8447BA5FC2</t>
  </si>
  <si>
    <t>82F8239D3DF11272065819BC12D91AD3</t>
  </si>
  <si>
    <t>C9168A0CC6258ADE4A6B2CA2D5170997</t>
  </si>
  <si>
    <t>12818E49286735104DF7A05C6C2B1369</t>
  </si>
  <si>
    <t>0E648C725E93EE623EE64D75A53DBD9C</t>
  </si>
  <si>
    <t>35A8CF6608275A0DF051E711AE6A648A</t>
  </si>
  <si>
    <t>45C93A47FD3EBB52EFDA353589F9CCCF</t>
  </si>
  <si>
    <t>4D78CF3C3F7556D5A3E569F9FBE7F08A</t>
  </si>
  <si>
    <t>B3F65B7D8773358420E4CE78F06AAC9A</t>
  </si>
  <si>
    <t>31C635D3246CED67D3A4FE9E92EEA7F9</t>
  </si>
  <si>
    <t>FE57930FAC5EDEAFD84B34B443E549A0</t>
  </si>
  <si>
    <t>81E88C39F168B73D612E9C3A288FA8A1</t>
  </si>
  <si>
    <t>294E8DCB4999CBE2A8B196C7B8854314</t>
  </si>
  <si>
    <t>39414663A9F20FE14A0F5566C2692A35</t>
  </si>
  <si>
    <t>F1E5E5119B6B9D579BA9A8E131FDFCFB</t>
  </si>
  <si>
    <t>D5C2177B577A5944A01FA5F86F9CFE83</t>
  </si>
  <si>
    <t>EE96ED3CE449DDD555A9385E0965B1C4</t>
  </si>
  <si>
    <t>E4D3D51B99011CBBE502382FA0AA90B3</t>
  </si>
  <si>
    <t>9CB465823CF21F1A79CC35DBA53D2F9A</t>
  </si>
  <si>
    <t>E4430075D32A381B273119DD740D3CF9</t>
  </si>
  <si>
    <t>DC9D505302FDDC2733A233A92503D874</t>
  </si>
  <si>
    <t>31E0E9C989496430BFFCAB5CF195AA21</t>
  </si>
  <si>
    <t>CBCA1EA0CF230B78EC833B85307A1D55</t>
  </si>
  <si>
    <t>D5F91767AAC1CAC1D1B45B48DFA58124</t>
  </si>
  <si>
    <t>33D9D350A0051551C17680C90CC162A3</t>
  </si>
  <si>
    <t>D1ADD3140C013D606E3DD4A723A95BE9</t>
  </si>
  <si>
    <t>701F9FB2624056F637846E8965C75948</t>
  </si>
  <si>
    <t>6FD7E76B13100C733002869317297B52</t>
  </si>
  <si>
    <t>F94F143CF532D714C35134B63E5DAF78</t>
  </si>
  <si>
    <t>4D67D1E1E532F941B1F242FC6F274817</t>
  </si>
  <si>
    <t>8C3347F227E970BEA0380E4CB938574E</t>
  </si>
  <si>
    <t>691DC32300997804DDB3D6D802E640B8</t>
  </si>
  <si>
    <t>F1F4DD8288E6A89CBFBD74C59BEED563</t>
  </si>
  <si>
    <t>9D84A338763E9FF278976BEF7B4AC4C0</t>
  </si>
  <si>
    <t>DE0855E8AD27ADAFE6747CD215AC6DF4</t>
  </si>
  <si>
    <t>CC4577EE5325FD54AD887999F81271BC</t>
  </si>
  <si>
    <t>68A814126E0C3975AB6B3DF4AA75170C</t>
  </si>
  <si>
    <t>B7E2A3B48258A60F37A85933435A7DB8</t>
  </si>
  <si>
    <t>AE31D4924B481B81982B7B0B36456690</t>
  </si>
  <si>
    <t>6180340C6F675EC4EFDF5A57AAF16D2E</t>
  </si>
  <si>
    <t>A50901BF9F98F316FB0BA28B45AB2C52</t>
  </si>
  <si>
    <t>FC4F0E7852E68E622868E3B59C44084F</t>
  </si>
  <si>
    <t>173D222737AC301DA23D722B9624BD81</t>
  </si>
  <si>
    <t>D218436D0ABB4D3347FD2276437E679F</t>
  </si>
  <si>
    <t>C918C2FE37FE7B53123F5F6A7E1328B5</t>
  </si>
  <si>
    <t>A128A2FF05E2214739EF7C9F12607260</t>
  </si>
  <si>
    <t>E958EE9A394533BD6185B1BA0FF7704B</t>
  </si>
  <si>
    <t>CF5A2B54532A478853339FD78458A43A</t>
  </si>
  <si>
    <t>A3CDA1C2B928ADFC557D2B761C818A9E</t>
  </si>
  <si>
    <t>touch</t>
  </si>
  <si>
    <t>special</t>
  </si>
  <si>
    <t>A2CA23C2ACE37A6DFE9C4591A3BC615C</t>
  </si>
  <si>
    <t>17AF679BC75DF5118D9DCFF559A1C56E</t>
  </si>
  <si>
    <t>7615CA22C79D9802660F61BCE4713E70</t>
  </si>
  <si>
    <t>80FC1283175A09CD727F173D733FC5AC</t>
  </si>
  <si>
    <t>4C2B3A075D591F4602CA807BEB759EA0</t>
  </si>
  <si>
    <t>BA8574D107231C60B2E5993A4F02DE11</t>
  </si>
  <si>
    <t>D7FFFDFAE26BA2518DE2F44300A42F5E</t>
  </si>
  <si>
    <t>16C43EDFD826F274F3DE3F95AD7332B7</t>
  </si>
  <si>
    <t>0AB828876D936BA5A4B487C312241D1B</t>
  </si>
  <si>
    <t>1527121E803787B6301B0064A604BF33</t>
  </si>
  <si>
    <t>057ED1568F48A0BDD81CC071C59B8DAD</t>
  </si>
  <si>
    <t>AE7297BB128EFFF0EBE087FBD5FE5DBE</t>
  </si>
  <si>
    <t>3F0603083E19102405587C52F6759F49</t>
  </si>
  <si>
    <t>16C4660C74921FCE6A087093BBD48295</t>
  </si>
  <si>
    <t>9ACC2996208C505B6D87CBE9C06A7B75</t>
  </si>
  <si>
    <t>485B51C95BDEAA91DF492FC524E2D1FB</t>
  </si>
  <si>
    <t>A99182554AA002E9D799A6EBE66AD8E9</t>
  </si>
  <si>
    <t>49A18179AE6C343FD6C1C746E0AC3F9C</t>
  </si>
  <si>
    <t>8E750F90DD14787AAD60E35433951CE4</t>
  </si>
  <si>
    <t>AC2006374AB3E8317F70D4DCFC09E7C0</t>
  </si>
  <si>
    <t>6DD2A325D6F45481F51F0A287E4EB1CF</t>
  </si>
  <si>
    <t>3E0ED6535FAC4676D45DF3F10CCF7F9E</t>
  </si>
  <si>
    <t>45A2AF3B990ABE80E3052CA6C173DB5E</t>
  </si>
  <si>
    <t>FCE89E9216352F3AADF6FC2025F6F48E</t>
  </si>
  <si>
    <t>7A14D06905E2D748BCCF899985B0C701</t>
  </si>
  <si>
    <t>RANGE</t>
  </si>
  <si>
    <t>DURATION</t>
  </si>
  <si>
    <t>NOTES</t>
  </si>
  <si>
    <t>3380AE034D32B51B917E70AE009B22D3</t>
  </si>
  <si>
    <t>10DD29D61E311EE634F216710009C21B</t>
  </si>
  <si>
    <t>24F533AFCCB07C107AF4AF839C2827E4</t>
  </si>
  <si>
    <t>60'</t>
  </si>
  <si>
    <t>120'</t>
  </si>
  <si>
    <t>240'</t>
  </si>
  <si>
    <t>30'</t>
  </si>
  <si>
    <t>10'</t>
  </si>
  <si>
    <t>300'</t>
  </si>
  <si>
    <t>900'</t>
  </si>
  <si>
    <t>360'</t>
  </si>
  <si>
    <t>90'</t>
  </si>
  <si>
    <t>25'</t>
  </si>
  <si>
    <t>20'</t>
  </si>
  <si>
    <t>160'</t>
  </si>
  <si>
    <t>180'</t>
  </si>
  <si>
    <t>5'</t>
  </si>
  <si>
    <t>50'</t>
  </si>
  <si>
    <t>40'</t>
  </si>
  <si>
    <t>80'</t>
  </si>
  <si>
    <t>150'</t>
  </si>
  <si>
    <t>15'</t>
  </si>
  <si>
    <t>20'/CA lvl</t>
  </si>
  <si>
    <t>5'/CA lvl</t>
  </si>
  <si>
    <t>1 mi./CA lvl</t>
  </si>
  <si>
    <t>10'/CA lvl</t>
  </si>
  <si>
    <t>1t</t>
  </si>
  <si>
    <t>1d6ts</t>
  </si>
  <si>
    <t>3ts</t>
  </si>
  <si>
    <t>2d6ts</t>
  </si>
  <si>
    <t>2ts</t>
  </si>
  <si>
    <t>18r (3 min)</t>
  </si>
  <si>
    <t>12r (2 min)</t>
  </si>
  <si>
    <t>6r (1 min)</t>
  </si>
  <si>
    <t>&lt;discharged</t>
  </si>
  <si>
    <t>3d6d</t>
  </si>
  <si>
    <t>120d</t>
  </si>
  <si>
    <t>8h</t>
  </si>
  <si>
    <t>24h</t>
  </si>
  <si>
    <t>1t/2 CA</t>
  </si>
  <si>
    <t>1d/CA</t>
  </si>
  <si>
    <t>1r/CA</t>
  </si>
  <si>
    <t>1t/CA</t>
  </si>
  <si>
    <t>2r/CA</t>
  </si>
  <si>
    <t>2ts/CA</t>
  </si>
  <si>
    <t>3ts/CA</t>
  </si>
  <si>
    <t>1d6r</t>
  </si>
  <si>
    <t>2d4r</t>
  </si>
  <si>
    <t>2d6r</t>
  </si>
  <si>
    <t>3r</t>
  </si>
  <si>
    <t>9r</t>
  </si>
  <si>
    <t>1r</t>
  </si>
  <si>
    <t>12t + 6t/CA</t>
  </si>
  <si>
    <t>12r (2m)/CA</t>
  </si>
  <si>
    <t>12t (2h)/CA</t>
  </si>
  <si>
    <t>4r + 1r/CA.</t>
  </si>
  <si>
    <t>1d + 1d/CA</t>
  </si>
  <si>
    <t>1r + 1r/CA</t>
  </si>
  <si>
    <t>1t + 1t/CA</t>
  </si>
  <si>
    <t>2r + 1r/CA</t>
  </si>
  <si>
    <t>3r + 1r/CA</t>
  </si>
  <si>
    <t>3t + 1t/CA</t>
  </si>
  <si>
    <t>4r + 1r/CA</t>
  </si>
  <si>
    <t>1d4 + 1r</t>
  </si>
  <si>
    <t>1d4 + 2h</t>
  </si>
  <si>
    <t>1d4 + 4r</t>
  </si>
  <si>
    <t>1d6 + 4r</t>
  </si>
  <si>
    <t>instant</t>
  </si>
  <si>
    <t>6t(1h) + 1t/CA</t>
  </si>
  <si>
    <t>12t (2 hr)</t>
  </si>
  <si>
    <t>24t (4 hr)</t>
  </si>
  <si>
    <t>6r (1 min)/CA</t>
  </si>
  <si>
    <t>6t (1 hr)/CA</t>
  </si>
  <si>
    <t>6t (1 hr)</t>
  </si>
  <si>
    <t>Type List</t>
  </si>
  <si>
    <t>AA7D25A927B00B752EF19460110DFE1C</t>
  </si>
  <si>
    <t>Lvl</t>
  </si>
  <si>
    <t>Spell Name</t>
  </si>
  <si>
    <t>Duration</t>
  </si>
  <si>
    <t>+1 to hit (+DEX); 1d4+1 arrow damage, +D32d4 acid damage per round. (1r/3 CA lvls.)</t>
  </si>
  <si>
    <t>10x30x30H acid fog. Dmg. Increases/round (1,2,4,8,10,12 hp) Plants suffer 150%. MV reduced to 10</t>
  </si>
  <si>
    <t xml:space="preserve">Posthypnotic "Suggestion" spell with a "trigger"; SV(Sor) negates (hostile = +1-3 SV); </t>
  </si>
  <si>
    <t xml:space="preserve"> Multisensorial. Up to 50x50x50 vs. Animal INT or &gt;. AC6; Can deal 1d8/CA/r; No SV. Disappears if touched/hit.</t>
  </si>
  <si>
    <t>Arrives 1r after summoning to find and retrieve an object/creature or attack if it cannot.</t>
  </si>
  <si>
    <t>1d4 Dmg. -2 “to hit”, AC, SV for 1d4+1 rounds; MV halved; spells/spell abilities fail 3:6. No SV.</t>
  </si>
  <si>
    <t>Subject walks on air as solid ground at full MV or up/down 45° at ½ MV, straight up/down at ¼ MV.</t>
  </si>
  <si>
    <t>30-foot-diameter sphere within fresh or salt water can sustain air-breathing creatures (only).</t>
  </si>
  <si>
    <t xml:space="preserve">Illusion of rest/recovery. Regain 50% of hp lost. After, lose +1d6 addl. hp, AND rest 12t or -4 to hit/dmg./SV. </t>
  </si>
  <si>
    <t>Look/form to non-specific human/oid incl. size/shape (50%) +basic move/breathe abils; Ref rolls dur. secretly.</t>
  </si>
  <si>
    <t>Up to 6 normal animals; not men/monsters) to double in size. 2xHD, damage, etc. Reversible. No SV.</t>
  </si>
  <si>
    <t>Natural M undead animals (up to 2HD/CA) obey 1-word commands/ follow until slain/dispelled/turned (type 1)</t>
  </si>
  <si>
    <t>Natural L undead animals (up to 3HD/CA) obey 1-word commands/ follow until slain/dispelled/turned (type 2)</t>
  </si>
  <si>
    <t xml:space="preserve">Animate Skeleton 1/CA med. (1/3 CA lg.; 1/6 CA giant) or Zombie (M) 1/CA level to obey/follow/guard/etc. </t>
  </si>
  <si>
    <t>Ghouls from fresh graves will serve/obey until slain/dispelled/turned (t3). 1 ghoul /2 CA. At CA12, 6th is Ghast 2:6</t>
  </si>
  <si>
    <t>Ordinary objects (&lt;400 lbs. total) animate/serve. MV/hp/dmg set by referee. FA/SV that of the caster; (ML) is NA.</t>
  </si>
  <si>
    <t>10’ rad. invisible hemisphere stops animals (inc. enchanted) from approaching/attacking. No attacks from within.</t>
  </si>
  <si>
    <t>1’ per CA level sphere. Repels any spell or sorcerous effect. No spell can exit the field either.</t>
  </si>
  <si>
    <t>Illusion of sound - voices, calls, cries, noises. Volume of 1d4 creatures for each CA level of the sorcerer.</t>
  </si>
  <si>
    <t>Determine whether an action within 3 turns will be immediate weal, for woe, or inconsequence. 7:10, SRR.</t>
  </si>
  <si>
    <t>Toughens subject’s skin to AC 5, DR 1, or +1 AC if other armour worn. Does not encumber in any way.</t>
  </si>
  <si>
    <t xml:space="preserve">Rain (sleet/snow) falls 30’ D. from 30-60’ above tgt. area. Normal Fires extinguish. Attacks at -4 “to hit”. </t>
  </si>
  <si>
    <t>Hand turns dark as pitch, emits motes of black and violet. Black hand touch attacks made at +1 “to hit” /4CA.</t>
  </si>
  <si>
    <t>Whipping blades wall a 20-200’ perimeter. Any creature that passes through sustains 8d8 dmg.</t>
  </si>
  <si>
    <t>AOE: 20’ D sphere SV:Sor or blind (no init., -4 hit/AC/SV). &lt;4HD:perm; 4-6:2d4r. 7+:1d4+1r. Save=“See Spots” 1d6 t.</t>
  </si>
  <si>
    <t>perm.</t>
  </si>
  <si>
    <t>Removes the onus of unintentional misdeeds. Also dispels alignment change. Quest may be required for spell effect.</t>
  </si>
  <si>
    <t>1 per CA ; AOE: 30’ D; 10’ long; AC4, hp=caster’s@full. Random targets. SV:Sor = 1d6 Dmg. Fail = 1d6 + 2d6 /r</t>
  </si>
  <si>
    <t>2d4’ blinks (rand. dir.) Cstr atk@-4; Win init.= melee/missiles miss! Lose init= 1 atk max/foe/r. See Manual for more.</t>
  </si>
  <si>
    <t>Touch destroys specific memory (not ability); SV:Death negates/reveals. On natural “1”, -1 INT and 1 yr. mem. loss.</t>
  </si>
  <si>
    <t>120° of flame jets horizontal causing 2 hp/CA. No SV. Flammables can ignite.</t>
  </si>
  <si>
    <t>CT:1T; Rainclouds req’d; 2d8 +1d8/CA; all tgts in 10’ r.; SV:sor = ½ dmg; 1 bolt/CA, timed 2T apart, w/o. concentr.</t>
  </si>
  <si>
    <t>“Creature” must SV:sor or follow. Will obey; 3d6 v. caster’s CHA (+1-3 opt.) breaks/enrages! See Manual about pets.</t>
  </si>
  <si>
    <t>Indistinguishable from death. Subject can sense and perceive, emerge at will (requiring 1T to do so.)</t>
  </si>
  <si>
    <t>Subject must SV:sor or be blinded (lose init, -4 to hit/AC/SV). Permanent unless dispelled/cured/dismissed by caster.</t>
  </si>
  <si>
    <t>Subject must SV:sor or be blinded (individual init -2). Permanent unless dispelled/cured/dismissed by caster.</t>
  </si>
  <si>
    <t>See Players’ Manual for details of this spell.</t>
  </si>
  <si>
    <t>Consecrates up to 100 sq ft /CA. CT:6T. MC:500gp per 10’ perimeter. Reverse requires higher CA. See manual.</t>
  </si>
  <si>
    <t>Raises or lower the temperature in a 10-foot radius by up to 50°F.</t>
  </si>
  <si>
    <t>Creature(s) (3d6 if &lt;=3HD) must SV:sor. Suggestion possible. Weekly HD/2 (round up) -chance-in-6 to break spell.</t>
  </si>
  <si>
    <t>Envision known/familiar location (same plane/planet/dimension) to “hear” sound within 60’ of spell’s epicenter.</t>
  </si>
  <si>
    <t>Envision known/familiar location (same plane/planet/dimension) to “see” within 60’ of spell’s epicenter (10’ vis. if dark)</t>
  </si>
  <si>
    <t>15’ r. x20’ H poisonous yellow-green cloud. 30 MV in 1 direction. Slays all &lt;5 HD; 5+HD: SV:poison or 3d6 dmg.</t>
  </si>
  <si>
    <t>Inures subject’s body to cold as low as -10°F; +2 SV against magical cold attacks (cone of cold, winter wolf, etc.)</t>
  </si>
  <si>
    <t xml:space="preserve">5’Wx20’Lx20’W; 1d6 seeing creatures; SV:Sor: negates; 6+HD: blind 1d4r (no init, -4 hit/AC/SV); &lt;6 unconscious 2d4r </t>
  </si>
  <si>
    <t>Victim must obey one clear word: fall, flee, stop, sleep, sit, etc. (die=faint); 13+INT or 6HD grants SV:sor to negate.</t>
  </si>
  <si>
    <t>Allies within 25’ rad. are blessed for +1 ML, SV, To Hit, plus gain 1d8 temp hit points each.</t>
  </si>
  <si>
    <t>Passage of living creature of 3+ lbs. through door/gate/etc. causes a loud bell-like sound.</t>
  </si>
  <si>
    <t>10’ rad. hemisphere (invis.) stops plants/fungi (inc. enchanted) approaching/attacking. No attacks from within.</t>
  </si>
  <si>
    <t>Allies within 25’ rad. are blessed for +1 ML, SV, To Hit. Curse is the reverse.</t>
  </si>
  <si>
    <t>CT:6t Good only. 1/mo./4CA. Creates holy water/oil (1d8 for 2 rounds vs. undead/dæmonic)</t>
  </si>
  <si>
    <t>All melee and missile attacks against caster -2 “to hit”  Caster gains +2 bonus to device saving throws.</t>
  </si>
  <si>
    <t>Breathe flames 1st time mouth opens after casting.10’Lx5’W. 3d8+3 hp SV:Avo for ½ dmg. (Use within 1T or 27hp!)</t>
  </si>
  <si>
    <t xml:space="preserve">Revive human/creature dead&lt;6r (1m). Trauma Check req’d. -1Con (perm.) OR, from neg. hp to 1hp (w/o check/loss). </t>
  </si>
  <si>
    <t>Bolt arcs to 1 object per CA in range; 1d6/CA to 1st tgt, one d6 less per target until 0; can strike caster! SV:sor for ½.</t>
  </si>
  <si>
    <t>Violet glowing hands… Next strike (HTH/melee) is +1d4 dmg and target must SV:sor or be -1 to hit/dmg for duration.</t>
  </si>
  <si>
    <t>EXP Bonus</t>
  </si>
  <si>
    <t>Current Subtotal</t>
  </si>
  <si>
    <t>Current running total (from left)</t>
  </si>
  <si>
    <t>E02BE2621548F159EA338D12DD828969</t>
  </si>
  <si>
    <t>8245D4CFBB1FBBB8539B6677F4234BF0</t>
  </si>
  <si>
    <t>5E17F1370A5D48F057AFD3BB0E97C73C</t>
  </si>
  <si>
    <t>CEE3E1362303914887A564E5D336385D</t>
  </si>
  <si>
    <t>F5C0D17ACFA8075EB92D8F17FE43BC07</t>
  </si>
  <si>
    <t>Spells Init</t>
  </si>
  <si>
    <t>Spellgain_Level</t>
  </si>
  <si>
    <t>8FD41F5367A8FAD644F970A4543FC17E</t>
  </si>
  <si>
    <t>A7E853D75040EF47D04F0E68FF2E403A</t>
  </si>
  <si>
    <t>0AFCB6A81C74471D6F767321D38436FF</t>
  </si>
  <si>
    <t>203C34343AA3C350565C8919C690029E</t>
  </si>
  <si>
    <t>23D63FCDA66E74E579C7A019D6416F41</t>
  </si>
  <si>
    <t>E60EC83EE27239A9F0D9938B005F3323</t>
  </si>
  <si>
    <t>1D@ L7 +1/Lvl (D/M alt.)</t>
  </si>
  <si>
    <t>1D@L1 +1/Lvl (D/I alt.)</t>
  </si>
  <si>
    <t>1@L1+ 1/Odd+L12</t>
  </si>
  <si>
    <t>1@L7 +1/Lvl</t>
  </si>
  <si>
    <t>1@L1 +1/Odd+L12</t>
  </si>
  <si>
    <t>7DDD12AF34C080C2687446AD05341478</t>
  </si>
  <si>
    <t>3@L1 +3/Lvl</t>
  </si>
  <si>
    <t>4@L1 +4/Lvl</t>
  </si>
  <si>
    <t>Previous subtotals</t>
  </si>
  <si>
    <t>20A22323444F170AB672C0349EA1C571</t>
  </si>
  <si>
    <t>7E460D9059E9B7EFD061F5A89224FE28</t>
  </si>
  <si>
    <t>F95029BEEB9A149C96A635708BC244AD</t>
  </si>
  <si>
    <t>Book, Blank, 50-Page</t>
  </si>
  <si>
    <t>CLASS ID</t>
  </si>
  <si>
    <t>SUBCLASS (PRACTICE)</t>
  </si>
  <si>
    <t>1HD/CA total. Ordinary animals. SV:Sor. to resist (+2 SV if “aggressive”). Animals learn 3 “tricks” (1/wk.)</t>
  </si>
  <si>
    <t>Weapon Skill Codes</t>
  </si>
  <si>
    <t>Lbs</t>
  </si>
  <si>
    <t>Drink</t>
  </si>
  <si>
    <t>Food</t>
  </si>
  <si>
    <t>☐☐☐☐☐☐☐ ☐☐☐☐☐☐☐</t>
  </si>
  <si>
    <t>Feed</t>
  </si>
  <si>
    <t>÷</t>
  </si>
  <si>
    <t>1C@L1 +1/Lvl
(C/M alt.)</t>
  </si>
  <si>
    <t>1C@L1 +1/Lvl
(C/N alt.)</t>
  </si>
  <si>
    <t>1D@L1 +1/Lvl
(D/M alt.)</t>
  </si>
  <si>
    <t>1D@L1 +1/Lvl
(D/N alt.)</t>
  </si>
  <si>
    <t>Cestus</t>
  </si>
  <si>
    <t>hp adj.</t>
  </si>
  <si>
    <t>Trauma Survival</t>
  </si>
  <si>
    <t>Learn Magic Spell</t>
  </si>
  <si>
    <t>Learn Cleric Spell</t>
  </si>
  <si>
    <t>SAVING THROW (SV)</t>
  </si>
  <si>
    <t>ARMOUR CLASS (AC)</t>
  </si>
  <si>
    <t>MOVEMENT (MV)</t>
  </si>
  <si>
    <t>other</t>
  </si>
  <si>
    <t>BASE</t>
  </si>
  <si>
    <t>BONUS</t>
  </si>
  <si>
    <t>AC9</t>
  </si>
  <si>
    <t>AC -9</t>
  </si>
  <si>
    <t>AC0</t>
  </si>
  <si>
    <t>Black</t>
  </si>
  <si>
    <t>HIT POINTS (hp)</t>
  </si>
  <si>
    <t>Weapon (Class favored°)</t>
  </si>
  <si>
    <t>EXPERIENCE</t>
  </si>
  <si>
    <t>394B9F870FEABBE71703607CA035219D</t>
  </si>
  <si>
    <t>SEX</t>
  </si>
  <si>
    <t>Fighting Ability</t>
  </si>
  <si>
    <t>Dark Amber</t>
  </si>
  <si>
    <t>Dark Brown</t>
  </si>
  <si>
    <t>Light Brown</t>
  </si>
  <si>
    <t>Light Amber</t>
  </si>
  <si>
    <t>Dark Hazel</t>
  </si>
  <si>
    <t>Light Hazel</t>
  </si>
  <si>
    <t>Dark Blue</t>
  </si>
  <si>
    <t>Light Blue</t>
  </si>
  <si>
    <t>Dark Green</t>
  </si>
  <si>
    <t>Light Green</t>
  </si>
  <si>
    <t>Dark Gray</t>
  </si>
  <si>
    <t>Light Gray</t>
  </si>
  <si>
    <t>Dark Yellow</t>
  </si>
  <si>
    <t>Light Yellow</t>
  </si>
  <si>
    <t>Dark Violet</t>
  </si>
  <si>
    <t>Light Violet</t>
  </si>
  <si>
    <t>Emerald</t>
  </si>
  <si>
    <t>White</t>
  </si>
  <si>
    <t>Silvery White</t>
  </si>
  <si>
    <t>Blue Black</t>
  </si>
  <si>
    <t>Pale Golden</t>
  </si>
  <si>
    <t>Rich Golden</t>
  </si>
  <si>
    <t>Chestnut</t>
  </si>
  <si>
    <t>COM</t>
  </si>
  <si>
    <t>AMA</t>
  </si>
  <si>
    <t>ATL</t>
  </si>
  <si>
    <t>ESQ</t>
  </si>
  <si>
    <t>IXI (F)</t>
  </si>
  <si>
    <t>KEL</t>
  </si>
  <si>
    <t>K-K</t>
  </si>
  <si>
    <t>PIC</t>
  </si>
  <si>
    <t>PHB</t>
  </si>
  <si>
    <t>VIK</t>
  </si>
  <si>
    <t>HYP</t>
  </si>
  <si>
    <t>IXI</t>
  </si>
  <si>
    <t>KIM</t>
  </si>
  <si>
    <r>
      <rPr>
        <b/>
        <sz val="14"/>
        <color theme="1"/>
        <rFont val="Fontin Sans Regular"/>
      </rPr>
      <t>Draw Poison:</t>
    </r>
    <r>
      <rPr>
        <sz val="14"/>
        <color theme="1"/>
        <rFont val="Fontin Sans Regular"/>
      </rPr>
      <t xml:space="preserve"> 3:6 (within 2 rounds, -1 per 2 r. thereafter. Bites, stings, needles, etc.</t>
    </r>
  </si>
  <si>
    <r>
      <rPr>
        <b/>
        <sz val="14"/>
        <color rgb="FF000000"/>
        <rFont val="Fontin Sans Regular"/>
      </rPr>
      <t>Horsemanship:</t>
    </r>
    <r>
      <rPr>
        <sz val="14"/>
        <color rgb="FF000000"/>
        <rFont val="Fontin Sans Regular"/>
      </rPr>
      <t xml:space="preserve"> Expert. Fight mounted w/o penalty</t>
    </r>
  </si>
  <si>
    <r>
      <rPr>
        <b/>
        <sz val="14"/>
        <color theme="1"/>
        <rFont val="Fontin Sans Regular"/>
      </rPr>
      <t>Sorcerous Distrust:</t>
    </r>
    <r>
      <rPr>
        <sz val="14"/>
        <color theme="1"/>
        <rFont val="Fontin Sans Regular"/>
      </rPr>
      <t xml:space="preserve"> Suspicious of sorcery and those who wield it.</t>
    </r>
  </si>
  <si>
    <r>
      <rPr>
        <b/>
        <sz val="14"/>
        <color theme="1"/>
        <rFont val="Fontin Sans Regular"/>
      </rPr>
      <t xml:space="preserve">*Run: </t>
    </r>
    <r>
      <rPr>
        <sz val="14"/>
        <color theme="1"/>
        <rFont val="Fontin Sans Regular"/>
      </rPr>
      <t>50 base MV when unencumbered and up to lightly armored.</t>
    </r>
  </si>
  <si>
    <r>
      <rPr>
        <b/>
        <sz val="14"/>
        <color theme="1"/>
        <rFont val="Fontin Sans Regular"/>
      </rPr>
      <t>*Hardy:</t>
    </r>
    <r>
      <rPr>
        <sz val="14"/>
        <color theme="1"/>
        <rFont val="Fontin Sans Regular"/>
      </rPr>
      <t xml:space="preserve"> +2 to all Saving throws</t>
    </r>
  </si>
  <si>
    <r>
      <rPr>
        <b/>
        <sz val="14"/>
        <color theme="1"/>
        <rFont val="Fontin Sans Regular"/>
      </rPr>
      <t>Leap:</t>
    </r>
    <r>
      <rPr>
        <sz val="14"/>
        <color theme="1"/>
        <rFont val="Fontin Sans Regular"/>
      </rPr>
      <t xml:space="preserve"> Up to 25' or greater if unencumbered.</t>
    </r>
  </si>
  <si>
    <r>
      <rPr>
        <b/>
        <sz val="14"/>
        <color theme="1"/>
        <rFont val="Fontin Sans Regular"/>
      </rPr>
      <t>Track: Wilderness:</t>
    </r>
    <r>
      <rPr>
        <sz val="14"/>
        <color theme="1"/>
        <rFont val="Fontin Sans Regular"/>
      </rPr>
      <t xml:space="preserve"> 10:12 find/identify/follow fresh tracks. Non-Wilderness: 6:12. Penalties (-2 or worse) for track age, weather, etc.</t>
    </r>
  </si>
  <si>
    <r>
      <rPr>
        <b/>
        <sz val="14"/>
        <color theme="1"/>
        <rFont val="Fontin Sans Regular"/>
      </rPr>
      <t>Wilderness Survival:</t>
    </r>
    <r>
      <rPr>
        <sz val="14"/>
        <color theme="1"/>
        <rFont val="Fontin Sans Regular"/>
      </rPr>
      <t xml:space="preserve"> Hunting, trapping, fishing, boating, shelter/fire building, smoke signals, logging, woodworking, raft building, etc.</t>
    </r>
  </si>
  <si>
    <t>50EEAB3A72DE93B131D182D7132EBB6F</t>
  </si>
  <si>
    <t>A6ED093CF607B143F94E44074DA6E985</t>
  </si>
  <si>
    <t>3FAE518433F20ECEAB5E18E2D0DB2D8D</t>
  </si>
  <si>
    <t>AD6E50A23405AEFB42CBE58923B9F8F3</t>
  </si>
  <si>
    <t>AD82C54F728FB5B8321EAE15873277FA</t>
  </si>
  <si>
    <t>9AF812D3F23CA4015853866EA243B878</t>
  </si>
  <si>
    <t>6A0BD43C6F12C9046AE323681EA5218D</t>
  </si>
  <si>
    <t>5D4A9F96E5406E648E52B7841DD7A80E</t>
  </si>
  <si>
    <t>HEIGHT_OFFSET</t>
  </si>
  <si>
    <t>WEIGHT_OFFSET</t>
  </si>
  <si>
    <t>Race_Sex_Code</t>
  </si>
  <si>
    <t>COUNT</t>
  </si>
  <si>
    <t>HAR-EYE COLUMN</t>
  </si>
  <si>
    <t>OFFSET</t>
  </si>
  <si>
    <t>TYPE</t>
  </si>
  <si>
    <t>ATK. RATE</t>
  </si>
  <si>
    <t>ST/DX</t>
  </si>
  <si>
    <t>SKILL</t>
  </si>
  <si>
    <t>OTHER</t>
  </si>
  <si>
    <t>STR.</t>
  </si>
  <si>
    <t>NOTE†</t>
  </si>
  <si>
    <r>
      <rPr>
        <b/>
        <sz val="14"/>
        <color rgb="FF000000"/>
        <rFont val="Fontin Sans Regular"/>
      </rPr>
      <t>Heroic Fighting</t>
    </r>
    <r>
      <rPr>
        <sz val="14"/>
        <color rgb="FF000000"/>
        <rFont val="Fontin Sans Regular"/>
      </rPr>
      <t>: Double normal attack rate vs. Creatures of 1HD or less. Triple using a "Mastered" weapon.</t>
    </r>
  </si>
  <si>
    <t>Gender</t>
  </si>
  <si>
    <r>
      <rPr>
        <b/>
        <sz val="14"/>
        <color theme="1"/>
        <rFont val="Fontin Sans Regular"/>
      </rPr>
      <t>Read Magic</t>
    </r>
    <r>
      <rPr>
        <sz val="14"/>
        <color theme="1"/>
        <rFont val="Fontin Sans Regular"/>
      </rPr>
      <t>: Read spellbooks, scrolls, "Sorcerer's Marks" or other magical inscriptions.</t>
    </r>
  </si>
  <si>
    <r>
      <rPr>
        <b/>
        <sz val="14"/>
        <color theme="1"/>
        <rFont val="Fontin Sans Regular"/>
      </rPr>
      <t>Scribe Scroll</t>
    </r>
    <r>
      <rPr>
        <sz val="14"/>
        <color theme="1"/>
        <rFont val="Fontin Sans Regular"/>
      </rPr>
      <t>: Create magical scrolls at a cost of 500 gp + 100 gp per spell level. Requires one week per spell level.</t>
    </r>
  </si>
  <si>
    <r>
      <rPr>
        <b/>
        <sz val="14"/>
        <color theme="1"/>
        <rFont val="Fontin Sans Regular"/>
      </rPr>
      <t>Alchemy</t>
    </r>
    <r>
      <rPr>
        <sz val="14"/>
        <color theme="1"/>
        <rFont val="Fontin Sans Regular"/>
      </rPr>
      <t>: At level 7, concoct potions with assistance of an alchemist; without one at level 11.</t>
    </r>
  </si>
  <si>
    <t>SORCERY</t>
  </si>
  <si>
    <r>
      <rPr>
        <b/>
        <sz val="14"/>
        <color theme="1"/>
        <rFont val="Fontin Sans Regular"/>
      </rPr>
      <t>Perceive Illusion</t>
    </r>
    <r>
      <rPr>
        <sz val="14"/>
        <color theme="1"/>
        <rFont val="Fontin Sans Regular"/>
      </rPr>
      <t>: +2 bonus to saving throws versus illusions and phantasms.</t>
    </r>
  </si>
  <si>
    <t>TREASURE</t>
  </si>
  <si>
    <r>
      <t xml:space="preserve">EQUIPMENT </t>
    </r>
    <r>
      <rPr>
        <sz val="22"/>
        <rFont val="Fontin Sans Small Caps"/>
      </rPr>
      <t>&amp;</t>
    </r>
    <r>
      <rPr>
        <b/>
        <sz val="22"/>
        <rFont val="Fontin Sans Regular"/>
      </rPr>
      <t xml:space="preserve"> MAGIC ITEMS</t>
    </r>
  </si>
  <si>
    <t>MOUNT</t>
  </si>
  <si>
    <t>FAMILIAR</t>
  </si>
  <si>
    <t>PRIME•</t>
  </si>
  <si>
    <t>THIEF</t>
  </si>
  <si>
    <t>Establish building/dungeon/tower HQ to attract thieves; a Stronghold w. 5-10 mi. rad. to attract men-at-arms.</t>
  </si>
  <si>
    <r>
      <rPr>
        <b/>
        <sz val="14"/>
        <color theme="1"/>
        <rFont val="Fontin Sans Regular"/>
      </rPr>
      <t>Berserk Rage</t>
    </r>
    <r>
      <rPr>
        <sz val="14"/>
        <color theme="1"/>
        <rFont val="Fontin Sans Regular"/>
      </rPr>
      <t xml:space="preserve">: 1 bonus attack every round; +2 "to hit" / +2 damage on all attacks; </t>
    </r>
  </si>
  <si>
    <r>
      <rPr>
        <b/>
        <sz val="14"/>
        <color theme="1"/>
        <rFont val="Fontin Sans Regular"/>
      </rPr>
      <t>HP Burst</t>
    </r>
    <r>
      <rPr>
        <sz val="14"/>
        <color theme="1"/>
        <rFont val="Fontin Sans Regular"/>
      </rPr>
      <t xml:space="preserve">: </t>
    </r>
  </si>
  <si>
    <r>
      <rPr>
        <b/>
        <sz val="14"/>
        <color theme="1"/>
        <rFont val="Fontin Sans Regular"/>
      </rPr>
      <t>Refusal to Fall/Surrender</t>
    </r>
    <r>
      <rPr>
        <sz val="14"/>
        <color theme="1"/>
        <rFont val="Fontin Sans Regular"/>
      </rPr>
      <t>: Fight on to as low as -3 hp; cannot surrender, retreat or act other than to damage foes once rage has begun.</t>
    </r>
  </si>
  <si>
    <r>
      <rPr>
        <b/>
        <sz val="14"/>
        <color theme="1"/>
        <rFont val="Fontin Sans Regular"/>
      </rPr>
      <t>Uncontrollable</t>
    </r>
    <r>
      <rPr>
        <sz val="14"/>
        <color theme="1"/>
        <rFont val="Fontin Sans Regular"/>
      </rPr>
      <t>:  Ones all foes vanquished, attack the slain until rage ends. 1:8 Attack any living creature within 30' for 1d6 rounds</t>
    </r>
  </si>
  <si>
    <r>
      <rPr>
        <b/>
        <sz val="14"/>
        <color theme="1"/>
        <rFont val="Fontin Sans Regular"/>
      </rPr>
      <t>Resistances</t>
    </r>
    <r>
      <rPr>
        <sz val="14"/>
        <color theme="1"/>
        <rFont val="Fontin Sans Regular"/>
      </rPr>
      <t xml:space="preserve">: Immunity to normal fire, save vs. magical fire always successful; immunity to fear, charm and other willpower sorcery; </t>
    </r>
  </si>
  <si>
    <r>
      <rPr>
        <b/>
        <sz val="14"/>
        <color theme="1"/>
        <rFont val="Fontin Sans Regular"/>
      </rPr>
      <t>Frightening Aspect</t>
    </r>
    <r>
      <rPr>
        <sz val="14"/>
        <color theme="1"/>
        <rFont val="Fontin Sans Regular"/>
      </rPr>
      <t>: Enemy morale checks at -2</t>
    </r>
  </si>
  <si>
    <r>
      <rPr>
        <b/>
        <sz val="14"/>
        <color theme="1"/>
        <rFont val="Fontin Sans Regular"/>
      </rPr>
      <t>Exhaustion</t>
    </r>
    <r>
      <rPr>
        <sz val="14"/>
        <color theme="1"/>
        <rFont val="Fontin Sans Regular"/>
      </rPr>
      <t xml:space="preserve"> for 1d3 turns after rage (-2 to hit, -2 dam, cannot run.)</t>
    </r>
  </si>
  <si>
    <r>
      <rPr>
        <b/>
        <sz val="14"/>
        <color theme="1"/>
        <rFont val="Fontin Sans Regular"/>
      </rPr>
      <t>Hardy</t>
    </r>
    <r>
      <rPr>
        <sz val="14"/>
        <color theme="1"/>
        <rFont val="Fontin Sans Regular"/>
      </rPr>
      <t>: +2 to all Saving throws*</t>
    </r>
  </si>
  <si>
    <r>
      <rPr>
        <b/>
        <sz val="14"/>
        <color theme="1"/>
        <rFont val="Fontin Sans Regular"/>
      </rPr>
      <t>Thick Skin</t>
    </r>
    <r>
      <rPr>
        <sz val="14"/>
        <color theme="1"/>
        <rFont val="Fontin Sans Regular"/>
      </rPr>
      <t>: Level-based unarmored AC bonus*</t>
    </r>
  </si>
  <si>
    <r>
      <rPr>
        <b/>
        <sz val="14"/>
        <color theme="1"/>
        <rFont val="Fontin Sans Regular"/>
      </rPr>
      <t>Leap</t>
    </r>
    <r>
      <rPr>
        <sz val="14"/>
        <color theme="1"/>
        <rFont val="Fontin Sans Regular"/>
      </rPr>
      <t>: Up to 25' or greater if unencumbered.</t>
    </r>
  </si>
  <si>
    <r>
      <rPr>
        <b/>
        <sz val="14"/>
        <color theme="1"/>
        <rFont val="Fontin Sans Regular"/>
      </rPr>
      <t>Honor</t>
    </r>
    <r>
      <rPr>
        <sz val="14"/>
        <color theme="1"/>
        <rFont val="Fontin Sans Regular"/>
      </rPr>
      <t>: Comport to a somewhat indistinct and complicated code extolling strength, skill, stoicism, consistency, fidelity, courage, clemency, largess, hospitality, and a willingness to protect the weak. Never commit murder, perpetrate a felony, or utilize poison. Oppose tyranny, despotism, cruelty, dæmonism, and other forms of evil. Failure to adhere to these precepts is grounds for penalization.</t>
    </r>
  </si>
  <si>
    <r>
      <rPr>
        <b/>
        <sz val="14"/>
        <color theme="1"/>
        <rFont val="Fontin Sans Regular"/>
      </rPr>
      <t>Mounted Charge</t>
    </r>
    <r>
      <rPr>
        <sz val="14"/>
        <color theme="1"/>
        <rFont val="Fontin Sans Regular"/>
      </rPr>
      <t>: Lance from horse at +3 "to hit" (+2 vs. mounted) 3x dmg. dice. No dex bonus to AC (or -1 if none applies.)
60' relatively straight,flat, unobstructied path required; Requires 2 rounds to prepare.</t>
    </r>
  </si>
  <si>
    <r>
      <rPr>
        <b/>
        <sz val="14"/>
        <color rgb="FF000000"/>
        <rFont val="Fontin Sans Regular"/>
      </rPr>
      <t>Horsemanship</t>
    </r>
    <r>
      <rPr>
        <sz val="14"/>
        <color rgb="FF000000"/>
        <rFont val="Fontin Sans Regular"/>
      </rPr>
      <t>: Expert horse handler. Fight from horseback with no penalties, urge mount to nimble feats, etc.</t>
    </r>
  </si>
  <si>
    <t>Number</t>
  </si>
  <si>
    <t>Paladins cannot learn spells from books, read scrolls, etc.
Paladins do not get bonus spells for high wisdom.</t>
  </si>
  <si>
    <t>79BDDB2DE206AE141FF222072156A090</t>
  </si>
  <si>
    <r>
      <rPr>
        <b/>
        <sz val="14"/>
        <color theme="1"/>
        <rFont val="Fontin Sans Regular"/>
      </rPr>
      <t>Healing Hands</t>
    </r>
    <r>
      <rPr>
        <sz val="14"/>
        <color theme="1"/>
        <rFont val="Fontin Sans Regular"/>
      </rPr>
      <t xml:space="preserve">: </t>
    </r>
  </si>
  <si>
    <t>5D49FE32B34568F921ECB7BADE577197</t>
  </si>
  <si>
    <t>1B5BD3CD98107FE77F47E4360B548893</t>
  </si>
  <si>
    <r>
      <rPr>
        <b/>
        <sz val="14"/>
        <color theme="1"/>
        <rFont val="Fontin Sans Regular"/>
      </rPr>
      <t>Alertness</t>
    </r>
    <r>
      <rPr>
        <sz val="14"/>
        <color theme="1"/>
        <rFont val="Fontin Sans Regular"/>
      </rPr>
      <t>: -1 to chance of being surprised; Ambusher: 3:6 chance of surprising outdoors</t>
    </r>
  </si>
  <si>
    <r>
      <rPr>
        <b/>
        <sz val="14"/>
        <color theme="1"/>
        <rFont val="Fontin Sans Regular"/>
      </rPr>
      <t>Track</t>
    </r>
    <r>
      <rPr>
        <sz val="14"/>
        <color theme="1"/>
        <rFont val="Fontin Sans Regular"/>
      </rPr>
      <t>: Wilderness: 10:12 find/identify/follow fresh tracks. Non-Wilderness: 6:12. Penalties (-2 or worse) for track age, weather, etc.</t>
    </r>
  </si>
  <si>
    <r>
      <rPr>
        <b/>
        <sz val="14"/>
        <color theme="1"/>
        <rFont val="Fontin Sans Regular"/>
      </rPr>
      <t>Track Concealment</t>
    </r>
    <r>
      <rPr>
        <sz val="14"/>
        <color theme="1"/>
        <rFont val="Fontin Sans Regular"/>
      </rPr>
      <t xml:space="preserve">: </t>
    </r>
  </si>
  <si>
    <t>1D13959FDF9CD89DFD3D3C2538309041</t>
  </si>
  <si>
    <r>
      <rPr>
        <b/>
        <sz val="14"/>
        <color theme="1"/>
        <rFont val="Fontin Sans Regular"/>
      </rPr>
      <t>Traverse Overgrowth</t>
    </r>
    <r>
      <rPr>
        <sz val="14"/>
        <color theme="1"/>
        <rFont val="Fontin Sans Regular"/>
      </rPr>
      <t>: Negotiate natural overgrowth at normal movement rate, without a trail (if desired), if up to lightly armoured</t>
    </r>
  </si>
  <si>
    <r>
      <rPr>
        <b/>
        <sz val="14"/>
        <color theme="1"/>
        <rFont val="Fontin Sans Regular"/>
      </rPr>
      <t>Wilderness Survival</t>
    </r>
    <r>
      <rPr>
        <sz val="14"/>
        <color theme="1"/>
        <rFont val="Fontin Sans Regular"/>
      </rPr>
      <t>: Hunting, trapping, fishing, boating, shelter/fire building, smoke signals, logging, woodworking, raft building, etc.</t>
    </r>
  </si>
  <si>
    <t>EEA22EA2482D1E6189B5E70678FC31B1</t>
  </si>
  <si>
    <r>
      <rPr>
        <b/>
        <sz val="14"/>
        <color theme="1"/>
        <rFont val="Fontin Sans Regular"/>
      </rPr>
      <t>Otherworldly Enemies</t>
    </r>
    <r>
      <rPr>
        <sz val="14"/>
        <color theme="1"/>
        <rFont val="Fontin Sans Regular"/>
      </rPr>
      <t>: ("OWE") Damage bonus (see below) vs. aboleths, crabmen, elder things, fish-men, the Great Race, mi-go, night-gaunts, spore-men, and tentacular horrors; Identify these abominations at first sight.</t>
    </r>
  </si>
  <si>
    <r>
      <rPr>
        <b/>
        <sz val="14"/>
        <color rgb="FF000000"/>
        <rFont val="Fontin Sans Regular"/>
      </rPr>
      <t>Countersong</t>
    </r>
    <r>
      <rPr>
        <sz val="14"/>
        <color rgb="FF000000"/>
        <rFont val="Fontin Sans Regular"/>
      </rPr>
      <t>: Identify, recognize and counteract songs of enchantment of lesser bards/creatures (level/HD)</t>
    </r>
  </si>
  <si>
    <r>
      <rPr>
        <b/>
        <sz val="14"/>
        <color rgb="FF000000"/>
        <rFont val="Fontin Sans Regular"/>
      </rPr>
      <t>Folklore</t>
    </r>
    <r>
      <rPr>
        <sz val="14"/>
        <color rgb="FF000000"/>
        <rFont val="Fontin Sans Regular"/>
      </rPr>
      <t>: Knowledge of llegends, lore, artifacts, myths, and oddities.</t>
    </r>
  </si>
  <si>
    <r>
      <rPr>
        <b/>
        <sz val="14"/>
        <color rgb="FF000000"/>
        <rFont val="Fontin Sans Regular"/>
      </rPr>
      <t>Magic Item Use</t>
    </r>
    <r>
      <rPr>
        <sz val="14"/>
        <color rgb="FF000000"/>
        <rFont val="Fontin Sans Regular"/>
      </rPr>
      <t>: As magician or cleric.</t>
    </r>
  </si>
  <si>
    <r>
      <rPr>
        <b/>
        <sz val="14"/>
        <color rgb="FF000000"/>
        <rFont val="Fontin Sans Regular"/>
      </rPr>
      <t>Inspirit Allies</t>
    </r>
    <r>
      <rPr>
        <sz val="14"/>
        <color rgb="FF000000"/>
        <rFont val="Fontin Sans Regular"/>
      </rPr>
      <t>: After 3 rounds, songs or verse give allies +1 To Hit and Damage.</t>
    </r>
  </si>
  <si>
    <t>Other</t>
  </si>
  <si>
    <t>Discern Noise:</t>
  </si>
  <si>
    <t>BEC604B551344A0822C926CEEA908246</t>
  </si>
  <si>
    <t>FB85D6F24CE9206CE9B785A91C125EB3</t>
  </si>
  <si>
    <t>Read Scrolls:</t>
  </si>
  <si>
    <t>5E4D1E004600FE659D6F31A361E5EBF4</t>
  </si>
  <si>
    <t>829F855AA5255AF31DA69098D3269CD8</t>
  </si>
  <si>
    <t>90FAF67AC839BB6F1982F6564A821686</t>
  </si>
  <si>
    <t>8EBA7856F9DCC8C3DBCB7131BE4BE241</t>
  </si>
  <si>
    <r>
      <rPr>
        <b/>
        <sz val="14"/>
        <color theme="1"/>
        <rFont val="Fontin Sans Regular"/>
      </rPr>
      <t>Simulate Death</t>
    </r>
    <r>
      <rPr>
        <sz val="14"/>
        <color theme="1"/>
        <rFont val="Fontin Sans Regular"/>
      </rPr>
      <t>: (L5) Enter death-like trance (see cataleptic state spell)</t>
    </r>
  </si>
  <si>
    <r>
      <rPr>
        <b/>
        <sz val="14"/>
        <color theme="1"/>
        <rFont val="Fontin Sans Regular"/>
      </rPr>
      <t>Block Missile</t>
    </r>
    <r>
      <rPr>
        <sz val="14"/>
        <color theme="1"/>
        <rFont val="Fontin Sans Regular"/>
      </rPr>
      <t>: Make Avoidance SV to block missile attacks 1x/round/level.</t>
    </r>
  </si>
  <si>
    <r>
      <rPr>
        <b/>
        <sz val="14"/>
        <color theme="1"/>
        <rFont val="Fontin Sans Regular"/>
      </rPr>
      <t>Speak with Nature</t>
    </r>
    <r>
      <rPr>
        <sz val="14"/>
        <color theme="1"/>
        <rFont val="Fontin Sans Regular"/>
      </rPr>
      <t xml:space="preserve"> (L4), Speak with plants (L8) 1x/day (as spells)</t>
    </r>
  </si>
  <si>
    <r>
      <rPr>
        <b/>
        <sz val="14"/>
        <color theme="1"/>
        <rFont val="Fontin Sans Regular"/>
      </rPr>
      <t>Cellular Adjustment:</t>
    </r>
    <r>
      <rPr>
        <sz val="14"/>
        <color theme="1"/>
        <rFont val="Fontin Sans Regular"/>
      </rPr>
      <t xml:space="preserve"> Heal self or other 2 hp/level 1x/day; 1x/wk. neutralize poison or cure disease</t>
    </r>
  </si>
  <si>
    <r>
      <t>Superior Willpower</t>
    </r>
    <r>
      <rPr>
        <sz val="14"/>
        <color rgb="FF000000"/>
        <rFont val="Fontin Sans Regular"/>
      </rPr>
      <t>: +2 to willpower saves</t>
    </r>
  </si>
  <si>
    <r>
      <rPr>
        <b/>
        <sz val="14"/>
        <color theme="1"/>
        <rFont val="Fontin Sans Regular"/>
      </rPr>
      <t>Longevity:</t>
    </r>
    <r>
      <rPr>
        <sz val="14"/>
        <color theme="1"/>
        <rFont val="Fontin Sans Regular"/>
      </rPr>
      <t xml:space="preserve"> (L11) Aging slows to 1/13th rate.</t>
    </r>
  </si>
  <si>
    <r>
      <rPr>
        <b/>
        <sz val="14"/>
        <color theme="1"/>
        <rFont val="Fontin Sans Regular"/>
      </rPr>
      <t>Detect Secret Doors</t>
    </r>
    <r>
      <rPr>
        <sz val="14"/>
        <color theme="1"/>
        <rFont val="Fontin Sans Regular"/>
      </rPr>
      <t>: 3:6 chance</t>
    </r>
  </si>
  <si>
    <r>
      <rPr>
        <b/>
        <sz val="14"/>
        <color theme="1"/>
        <rFont val="Fontin Sans Regular"/>
      </rPr>
      <t>Controlled Fall:</t>
    </r>
    <r>
      <rPr>
        <sz val="14"/>
        <color theme="1"/>
        <rFont val="Fontin Sans Regular"/>
      </rPr>
      <t xml:space="preserve"> Fall 10 ft./level and sustain no damage if stable surface is within 5' throughout the fall.
</t>
    </r>
  </si>
  <si>
    <r>
      <rPr>
        <b/>
        <sz val="14"/>
        <color theme="1"/>
        <rFont val="Fontin Sans Regular"/>
      </rPr>
      <t>Empty Hand:</t>
    </r>
    <r>
      <rPr>
        <sz val="14"/>
        <color theme="1"/>
        <rFont val="Fontin Sans Regular"/>
      </rPr>
      <t xml:space="preserve"> Special bonuses for combat. Select "Open Hand" under "Weapons" for details; Stuns 2d4 rounds on nat. 19/20 (SV:Trans negates)</t>
    </r>
  </si>
  <si>
    <t>91609DC14EB4434236A57FCF5CF4BC88</t>
  </si>
  <si>
    <r>
      <rPr>
        <b/>
        <sz val="14"/>
        <color theme="1"/>
        <rFont val="Fontin Sans Regular"/>
      </rPr>
      <t>Magician’s Familiar</t>
    </r>
    <r>
      <rPr>
        <sz val="14"/>
        <color theme="1"/>
        <rFont val="Fontin Sans Regular"/>
      </rPr>
      <t>: Summon a familiar (1d3+1 hp). Limited sensing through the animal; add its hp to the magician's own; 
Memorize 1 extra spell per spell level; if it dies, take 1 hp damage per level; another cannot be summoned for 1d4 months</t>
    </r>
  </si>
  <si>
    <t>461A570A99E5F97B83EA3C38C6FC3CFF</t>
  </si>
  <si>
    <t>9AB1D52EFA7DB00CA543BC0D3D8EA35D</t>
  </si>
  <si>
    <r>
      <rPr>
        <b/>
        <sz val="14"/>
        <color theme="1"/>
        <rFont val="Fontin Sans Regular"/>
      </rPr>
      <t>Alchemy</t>
    </r>
    <r>
      <rPr>
        <sz val="14"/>
        <color theme="1"/>
        <rFont val="Fontin Sans Regular"/>
      </rPr>
      <t>: At level 7, concoct potions with the assistance of an alchemist; without one at level 11.</t>
    </r>
  </si>
  <si>
    <r>
      <rPr>
        <b/>
        <sz val="14"/>
        <color theme="1"/>
        <rFont val="Fontin Sans Regular"/>
      </rPr>
      <t>Turn/Command Undead</t>
    </r>
    <r>
      <rPr>
        <sz val="14"/>
        <color theme="1"/>
        <rFont val="Fontin Sans Regular"/>
      </rPr>
      <t>: As an evil cleric of two experience levels lower. See below.</t>
    </r>
  </si>
  <si>
    <t>80991E4FCFCD3CF988F45E93DE6C6363</t>
  </si>
  <si>
    <t>99949DCF5987D2C221279CF876F3FC3D</t>
  </si>
  <si>
    <t>66FAB4A8855A2097D05E28BB871C9C76</t>
  </si>
  <si>
    <t>9E4C33B7D2065C81A2D990AE8675AC6A</t>
  </si>
  <si>
    <t>F4A8B726706E104A8565114C6DDABD0B</t>
  </si>
  <si>
    <t>05CD8A29FDE49403CB89066068EC29D3</t>
  </si>
  <si>
    <t>85F8BA70069877D611B6B55B1195179A</t>
  </si>
  <si>
    <t>3B1A8699A5EE1D73BBA78733B616C30A</t>
  </si>
  <si>
    <t>4DCC2CAB65504DFD9ECDAEDC4B5F5CC5</t>
  </si>
  <si>
    <t>C091BB0EC81CB12324DE1A59BC34A66B</t>
  </si>
  <si>
    <t>F1A0E291A2AFF1363D66642232E2C857</t>
  </si>
  <si>
    <t>5342B31421265499AAD650597BD7E4FD</t>
  </si>
  <si>
    <t>4EED0E4384035DB475862674C9AD6388</t>
  </si>
  <si>
    <t>Hat or Cap, Cloth</t>
  </si>
  <si>
    <t>6DC96D41CE8CB3C5DD5B0CF97C330CB3</t>
  </si>
  <si>
    <t>C2551DBA570333ACC965B0AAB3D18369</t>
  </si>
  <si>
    <t>796EFD1307DB57BDD13AD854E2BA1F34</t>
  </si>
  <si>
    <t>1127043BEFCF2CC867E5E45BBE6FBB4D</t>
  </si>
  <si>
    <t>588AC2843F2634CBF9503BEE0F85F322</t>
  </si>
  <si>
    <t>1A3701F272F10AB5D67A400BE3A803B6</t>
  </si>
  <si>
    <t>E17D02FA6BB20A9568F57BE9F8C61E37</t>
  </si>
  <si>
    <t>C7788DF7964454FFD99CE0A039E80A07</t>
  </si>
  <si>
    <t>51D5F6C585EA064DF157D2C6107F3B4E</t>
  </si>
  <si>
    <t>9FC62F5A1138E57F6656EC61A6282F50</t>
  </si>
  <si>
    <t>CE1F1D8DB4C0D243BEEBA39D4E086029</t>
  </si>
  <si>
    <t>FE7C115647CEFE24FA26B8149B37A08A</t>
  </si>
  <si>
    <t>A122FC3BF8AEE5A76803F288781A1173</t>
  </si>
  <si>
    <t>AFCD1F5FFDD362B17B0F9D5758B4E9D9</t>
  </si>
  <si>
    <t>A227B741399153AABFBBF9F30CE451C9</t>
  </si>
  <si>
    <t>AF1EB01B1936A560630FD04E53B3DA3B</t>
  </si>
  <si>
    <t>0902873E6974B26325612CEA672DAB6D</t>
  </si>
  <si>
    <t>255EBD2CAFD4218EF49C74DFDFA6D6A0</t>
  </si>
  <si>
    <t>580DEF8FA23AE0438E85238598902A2F</t>
  </si>
  <si>
    <t>Panpipes</t>
  </si>
  <si>
    <t>Censer, Brass</t>
  </si>
  <si>
    <t>8FD19E01411A9F7FFF7D8788E4D7BBDA</t>
  </si>
  <si>
    <t>B465727887B1C57123FDB51E7223DCFA</t>
  </si>
  <si>
    <t>316702A3E1C8A318626359148A4B5D62</t>
  </si>
  <si>
    <t>8CDFAC820FCA2903A4B8F75ED314248F</t>
  </si>
  <si>
    <t>C35E62988AAC2C3D84B07DAD4A972580</t>
  </si>
  <si>
    <t>8B018DB27DD73F1C1A3B1E816F501D1E</t>
  </si>
  <si>
    <t>4B7BDC5E25805731C712DC85D46F8577</t>
  </si>
  <si>
    <t>CC49B897BB00B366A2F9E1940CC01B79</t>
  </si>
  <si>
    <t>A79FC17D5A9E3D65FC7D48D7B09257F0</t>
  </si>
  <si>
    <t>C2ABB946C76A3D5E5CD39203A03F7A09</t>
  </si>
  <si>
    <t>D40B3AF0D31F3AF4D4FA21E7878F227E</t>
  </si>
  <si>
    <t>8670BBFB1C2A3BAD28122380A898923C</t>
  </si>
  <si>
    <t>C8FB89706A14417F3F0933CD0580F07B</t>
  </si>
  <si>
    <t>6898D51D2CB6F5F420CC217C2BD41907</t>
  </si>
  <si>
    <t>DE4AD21F5077BBC423890244E69147D4</t>
  </si>
  <si>
    <t>98EA16E75E9FC5208D4BE09E178AFE8B</t>
  </si>
  <si>
    <t>50745A5DDCDB1BC352DE6B130348C86D</t>
  </si>
  <si>
    <t>Rope, Silk (50 ft.) (¼-inch)</t>
  </si>
  <si>
    <t>Soap (bar)</t>
  </si>
  <si>
    <t>ikes, Iron (×12) (9-inch)</t>
  </si>
  <si>
    <t>Tent, Canvas, Double</t>
  </si>
  <si>
    <t>Boots, Normal (buskins)</t>
  </si>
  <si>
    <t>Robe, Fine (fur, silk, velvet)</t>
  </si>
  <si>
    <t>Biscuits, Hard (bag)</t>
  </si>
  <si>
    <t>Cheese (brick)</t>
  </si>
  <si>
    <t>Eggs (dozen, boxed)</t>
  </si>
  <si>
    <t>Honey (crock)</t>
  </si>
  <si>
    <t>Horse Meal, Grains (sack)</t>
  </si>
  <si>
    <t xml:space="preserve">Flour (sack) </t>
  </si>
  <si>
    <t>Nuts (bag)</t>
  </si>
  <si>
    <t>Salt (bag)</t>
  </si>
  <si>
    <t>Sugar, Coarse (bag)</t>
  </si>
  <si>
    <t>Wine (qt.)</t>
  </si>
  <si>
    <t>Incense Sticks (×12)</t>
  </si>
  <si>
    <t>Paint, Body (crock) (ochre, woad, etc.)</t>
  </si>
  <si>
    <r>
      <rPr>
        <b/>
        <sz val="14"/>
        <color theme="1"/>
        <rFont val="Fontin Sans Regular"/>
      </rPr>
      <t>Read Magic</t>
    </r>
    <r>
      <rPr>
        <sz val="14"/>
        <color theme="1"/>
        <rFont val="Fontin Sans Regular"/>
      </rPr>
      <t>: Read spellbooks, scrolls, "Sorcerer's Marks"</t>
    </r>
  </si>
  <si>
    <t>treatments per day</t>
  </si>
  <si>
    <t>Unfamiliar</t>
  </si>
  <si>
    <t>Familiar</t>
  </si>
  <si>
    <t>Cure Natural Poison/Disease:</t>
  </si>
  <si>
    <t>Climb:</t>
  </si>
  <si>
    <t>Sense Magic:</t>
  </si>
  <si>
    <r>
      <rPr>
        <b/>
        <sz val="14"/>
        <color theme="1"/>
        <rFont val="Fontin Sans Regular"/>
      </rPr>
      <t>Unbreakable Will</t>
    </r>
    <r>
      <rPr>
        <sz val="14"/>
        <color theme="1"/>
        <rFont val="Fontin Sans Regular"/>
      </rPr>
      <t xml:space="preserve">: Immune to magical fear. </t>
    </r>
  </si>
  <si>
    <r>
      <rPr>
        <b/>
        <sz val="14"/>
        <color theme="1"/>
        <rFont val="Fontin Sans Regular"/>
      </rPr>
      <t>Alchemy</t>
    </r>
    <r>
      <rPr>
        <sz val="14"/>
        <color theme="1"/>
        <rFont val="Fontin Sans Regular"/>
      </rPr>
      <t>: At level 7, concoct potions with the assistance of an alchemist; at level 11, do so without assistance.</t>
    </r>
  </si>
  <si>
    <r>
      <rPr>
        <b/>
        <sz val="14"/>
        <color theme="1"/>
        <rFont val="Fontin Sans Regular"/>
      </rPr>
      <t>Agile</t>
    </r>
    <r>
      <rPr>
        <sz val="14"/>
        <color theme="1"/>
        <rFont val="Fontin Sans Regular"/>
      </rPr>
      <t xml:space="preserve">: +1 AC when unarmored/unencumbered; </t>
    </r>
    <r>
      <rPr>
        <b/>
        <i/>
        <sz val="14"/>
        <color theme="1"/>
        <rFont val="Futura Std Medium"/>
      </rPr>
      <t/>
    </r>
  </si>
  <si>
    <r>
      <rPr>
        <b/>
        <sz val="14"/>
        <color theme="1"/>
        <rFont val="Fontin Sans Regular"/>
      </rPr>
      <t>Backstab</t>
    </r>
    <r>
      <rPr>
        <sz val="14"/>
        <color theme="1"/>
        <rFont val="Fontin Sans Regular"/>
      </rPr>
      <t>: An attack from behind with a class 1 or 2 melee weapon. Victim must be unaware of the attack. +4 to hit, see below for damage.</t>
    </r>
  </si>
  <si>
    <r>
      <rPr>
        <b/>
        <sz val="14"/>
        <color theme="1"/>
        <rFont val="Fontin Sans Regular"/>
      </rPr>
      <t>Clandestine Tongue</t>
    </r>
    <r>
      <rPr>
        <sz val="14"/>
        <color theme="1"/>
        <rFont val="Fontin Sans Regular"/>
      </rPr>
      <t>: Thieves’ Cant</t>
    </r>
  </si>
  <si>
    <r>
      <rPr>
        <b/>
        <sz val="14"/>
        <color theme="1"/>
        <rFont val="Fontin Sans Regular"/>
      </rPr>
      <t>Assassinate</t>
    </r>
    <r>
      <rPr>
        <sz val="14"/>
        <color theme="1"/>
        <rFont val="Fontin Sans Regular"/>
      </rPr>
      <t>: backstab w. class 1 or 2 skilled weapon. +4 “to hit”. Deal damage, including backstab, then consult table for chance of kill.</t>
    </r>
  </si>
  <si>
    <r>
      <rPr>
        <b/>
        <sz val="14"/>
        <color theme="1"/>
        <rFont val="Fontin Sans Regular"/>
      </rPr>
      <t>Poison Resistance</t>
    </r>
    <r>
      <rPr>
        <sz val="14"/>
        <color theme="1"/>
        <rFont val="Fontin Sans Regular"/>
      </rPr>
      <t>: +1 SV poison.</t>
    </r>
  </si>
  <si>
    <r>
      <rPr>
        <b/>
        <sz val="14"/>
        <color theme="1"/>
        <rFont val="Fontin Sans Regular"/>
      </rPr>
      <t>Poison Manufacture</t>
    </r>
    <r>
      <rPr>
        <sz val="14"/>
        <color theme="1"/>
        <rFont val="Fontin Sans Regular"/>
      </rPr>
      <t>: (L9) the ability to concoct deadly poisons.</t>
    </r>
  </si>
  <si>
    <t>ASSASSINATION</t>
  </si>
  <si>
    <r>
      <t>Clandestine Tongue</t>
    </r>
    <r>
      <rPr>
        <sz val="14"/>
        <color rgb="FF000000"/>
        <rFont val="Fontin Sans Regular"/>
      </rPr>
      <t>: Thieves’ Cant</t>
    </r>
  </si>
  <si>
    <t>PYROMANCER</t>
  </si>
  <si>
    <r>
      <rPr>
        <b/>
        <sz val="14"/>
        <color theme="1"/>
        <rFont val="Fontin Sans Regular"/>
      </rPr>
      <t>Candle</t>
    </r>
    <r>
      <rPr>
        <sz val="14"/>
        <color theme="1"/>
        <rFont val="Fontin Sans Regular"/>
      </rPr>
      <t>: Invoke a heatless, candle-like flame from hand or object.15-foot radius of light. Lasts 1 hr. 1x/day/level.</t>
    </r>
  </si>
  <si>
    <r>
      <rPr>
        <b/>
        <sz val="14"/>
        <color theme="1"/>
        <rFont val="Fontin Sans Regular"/>
      </rPr>
      <t>Fire Affinity / Cold Vulnerability</t>
    </r>
    <r>
      <rPr>
        <sz val="14"/>
        <color theme="1"/>
        <rFont val="Fontin Sans Regular"/>
      </rPr>
      <t xml:space="preserve">: +2 SV vs. fire; </t>
    </r>
    <r>
      <rPr>
        <sz val="14"/>
        <color theme="1"/>
        <rFont val="Arial"/>
      </rPr>
      <t>−</t>
    </r>
    <r>
      <rPr>
        <sz val="14"/>
        <color theme="1"/>
        <rFont val="Fontin Sans Regular"/>
      </rPr>
      <t>2 SV vs. cold.</t>
    </r>
  </si>
  <si>
    <r>
      <rPr>
        <b/>
        <sz val="14"/>
        <color theme="1"/>
        <rFont val="Fontin Sans Regular"/>
      </rPr>
      <t>Brew Potion</t>
    </r>
    <r>
      <rPr>
        <sz val="14"/>
        <color theme="1"/>
        <rFont val="Fontin Sans Regular"/>
      </rPr>
      <t>: Brew hallucinogen, a paralytic, poison, or a soporific potion. See player's manual.</t>
    </r>
  </si>
  <si>
    <r>
      <rPr>
        <b/>
        <sz val="14"/>
        <color theme="1"/>
        <rFont val="Fontin Sans Regular"/>
      </rPr>
      <t>Scribe Scroll</t>
    </r>
    <r>
      <rPr>
        <sz val="14"/>
        <color theme="1"/>
        <rFont val="Fontin Sans Regular"/>
      </rPr>
      <t>: 500 gp, + 100 gp and 1 wk. per spell level</t>
    </r>
  </si>
  <si>
    <r>
      <rPr>
        <b/>
        <sz val="14"/>
        <color theme="1"/>
        <rFont val="Fontin Sans Regular"/>
      </rPr>
      <t>Witch’s Familiar</t>
    </r>
    <r>
      <rPr>
        <sz val="14"/>
        <color theme="1"/>
        <rFont val="Fontin Sans Regular"/>
      </rPr>
      <t>: Summon a familiar (1d3+1 hp). Limited sensing through the animal; See Players' Manual for familiar death.</t>
    </r>
  </si>
  <si>
    <r>
      <rPr>
        <b/>
        <sz val="14"/>
        <color theme="1"/>
        <rFont val="Fontin Sans Regular"/>
      </rPr>
      <t>Effigy</t>
    </r>
    <r>
      <rPr>
        <sz val="14"/>
        <color theme="1"/>
        <rFont val="Fontin Sans Regular"/>
      </rPr>
      <t xml:space="preserve">: (L5) controls an enemy. SV Sorcery resists; Stab: 3d8; Prick: 1d2/level; Strangle (L12): SV Death or die. Effigy broken by victim's touch. </t>
    </r>
  </si>
  <si>
    <r>
      <rPr>
        <b/>
        <sz val="14"/>
        <color theme="1"/>
        <rFont val="Fontin Sans Regular"/>
      </rPr>
      <t>Brew Philtre</t>
    </r>
    <r>
      <rPr>
        <sz val="14"/>
        <color theme="1"/>
        <rFont val="Fontin Sans Regular"/>
      </rPr>
      <t xml:space="preserve">: (L3) Brew a love potion. See Players' Manual;  </t>
    </r>
  </si>
  <si>
    <r>
      <rPr>
        <b/>
        <sz val="14"/>
        <color theme="1"/>
        <rFont val="Fontin Sans Regular"/>
      </rPr>
      <t>Dance of Beguilement</t>
    </r>
    <r>
      <rPr>
        <sz val="14"/>
        <color theme="1"/>
        <rFont val="Fontin Sans Regular"/>
      </rPr>
      <t>: Entices 1 victim/level. See Players' Manual.</t>
    </r>
  </si>
  <si>
    <r>
      <rPr>
        <b/>
        <sz val="14"/>
        <color theme="1"/>
        <rFont val="Fontin Sans Regular"/>
      </rPr>
      <t>Animate Broom:</t>
    </r>
    <r>
      <rPr>
        <sz val="14"/>
        <color theme="1"/>
        <rFont val="Fontin Sans Regular"/>
      </rPr>
      <t xml:space="preserve"> (L7) Enchant intelligent magic broom: AC 3, HD 7, hp 20. Can be </t>
    </r>
    <r>
      <rPr>
        <i/>
        <sz val="14"/>
        <color theme="1"/>
        <rFont val="Fontin Sans Regular"/>
      </rPr>
      <t>commanded</t>
    </r>
    <r>
      <rPr>
        <sz val="14"/>
        <color theme="1"/>
        <rFont val="Fontin Sans Regular"/>
      </rPr>
      <t xml:space="preserve"> or </t>
    </r>
    <r>
      <rPr>
        <i/>
        <sz val="14"/>
        <color theme="1"/>
        <rFont val="Fontin Sans Regular"/>
      </rPr>
      <t>ridden.</t>
    </r>
    <r>
      <rPr>
        <sz val="14"/>
        <color theme="1"/>
        <rFont val="Fontin Sans Regular"/>
      </rPr>
      <t xml:space="preserve"> 1 person/&lt;250 lbs: load. = 80 MV. 
  2 riders /&lt;500 lbs: load. = 60 MV. Suffer 3d6 hp damage if broom destroyed. 3 uses/day, 1 hr/use. Requires 1 turn to recharge.</t>
    </r>
  </si>
  <si>
    <t>WITCH</t>
  </si>
  <si>
    <t>CLERIC</t>
  </si>
  <si>
    <r>
      <rPr>
        <b/>
        <sz val="14"/>
        <color theme="1"/>
        <rFont val="Fontin Sans Regular"/>
      </rPr>
      <t>Turn Undead</t>
    </r>
    <r>
      <rPr>
        <sz val="14"/>
        <color theme="1"/>
        <rFont val="Fontin Sans Regular"/>
      </rPr>
      <t xml:space="preserve"> (See below)</t>
    </r>
  </si>
  <si>
    <t>SHAMAN</t>
  </si>
  <si>
    <t>PRIEST</t>
  </si>
  <si>
    <r>
      <rPr>
        <b/>
        <sz val="14"/>
        <color theme="1"/>
        <rFont val="Fontin Sans Regular"/>
      </rPr>
      <t>Dæmonwrack</t>
    </r>
    <r>
      <rPr>
        <sz val="14"/>
        <color theme="1"/>
        <rFont val="Fontin Sans Regular"/>
      </rPr>
      <t>: (L9) Conduct a ritual to bind/confine a named netherworldly creature. See Players' Manual for details.</t>
    </r>
  </si>
  <si>
    <t>DRUID</t>
  </si>
  <si>
    <r>
      <rPr>
        <b/>
        <sz val="14"/>
        <color theme="1"/>
        <rFont val="Fontin Sans Regular"/>
      </rPr>
      <t>Clandestine Tongue</t>
    </r>
    <r>
      <rPr>
        <sz val="14"/>
        <color theme="1"/>
        <rFont val="Fontin Sans Regular"/>
      </rPr>
      <t>: (Druidic)</t>
    </r>
  </si>
  <si>
    <r>
      <rPr>
        <b/>
        <sz val="14"/>
        <color theme="1"/>
        <rFont val="Fontin Sans Regular"/>
      </rPr>
      <t>Fire Resistance</t>
    </r>
    <r>
      <rPr>
        <sz val="14"/>
        <color theme="1"/>
        <rFont val="Fontin Sans Regular"/>
      </rPr>
      <t>: +2 bonus to all fire-related SV</t>
    </r>
  </si>
  <si>
    <r>
      <rPr>
        <b/>
        <sz val="14"/>
        <color theme="1"/>
        <rFont val="Fontin Sans Regular"/>
      </rPr>
      <t>Scribe Scroll</t>
    </r>
    <r>
      <rPr>
        <sz val="14"/>
        <color theme="1"/>
        <rFont val="Fontin Sans Regular"/>
      </rPr>
      <t>: 500 gp + 100 gp and 1 wk. per spell level.</t>
    </r>
  </si>
  <si>
    <r>
      <rPr>
        <b/>
        <sz val="14"/>
        <color theme="1"/>
        <rFont val="Fontin Sans Regular"/>
      </rPr>
      <t>Natural Identifications</t>
    </r>
    <r>
      <rPr>
        <sz val="14"/>
        <color theme="1"/>
        <rFont val="Fontin Sans Regular"/>
      </rPr>
      <t>: Recognize potabile water, plant and animal general types (poisonous, curative, carnivorous, docile, unnatural, etc.)</t>
    </r>
  </si>
  <si>
    <r>
      <rPr>
        <b/>
        <sz val="14"/>
        <color theme="1"/>
        <rFont val="Fontin Sans Regular"/>
      </rPr>
      <t>Shapechange</t>
    </r>
    <r>
      <rPr>
        <sz val="14"/>
        <color theme="1"/>
        <rFont val="Fontin Sans Regular"/>
      </rPr>
      <t>: (L5) assume the form of a Small normal animal, 7th level, a Medium animal. Upon shapechange, 50% of hp lost restored
magic item enchantments cannot be accessed during shapechange period. Duration is indefinite, but there is risk beyond 28d.</t>
    </r>
  </si>
  <si>
    <r>
      <rPr>
        <b/>
        <sz val="14"/>
        <color theme="1"/>
        <rFont val="Fontin Sans Regular"/>
      </rPr>
      <t>Longevity</t>
    </r>
    <r>
      <rPr>
        <sz val="14"/>
        <color theme="1"/>
        <rFont val="Fontin Sans Regular"/>
      </rPr>
      <t>: (L11) Aging slows to 1/13th rate.</t>
    </r>
  </si>
  <si>
    <t>MONK</t>
  </si>
  <si>
    <t>ASSASSIN</t>
  </si>
  <si>
    <t>BARD</t>
  </si>
  <si>
    <t>LEGERDEMAINIST</t>
  </si>
  <si>
    <t>SCOUT</t>
  </si>
  <si>
    <r>
      <rPr>
        <b/>
        <sz val="14"/>
        <color theme="1"/>
        <rFont val="Fontin Sans Regular"/>
      </rPr>
      <t>Druidic Hierarchy</t>
    </r>
    <r>
      <rPr>
        <sz val="14"/>
        <color theme="1"/>
        <rFont val="Fontin Sans Regular"/>
      </rPr>
      <t>: To attain 9th level (and all levels thereafter) a druid must challenge and defeat the ranking druid (unless there is a vacancy).</t>
    </r>
  </si>
  <si>
    <r>
      <rPr>
        <b/>
        <sz val="14"/>
        <rFont val="Fontin Sans Regular"/>
      </rPr>
      <t>Longevity</t>
    </r>
    <r>
      <rPr>
        <sz val="14"/>
        <rFont val="Fontin Sans Regular"/>
      </rPr>
      <t>: (L11) Aging slows to 1/13th normal rate.</t>
    </r>
  </si>
  <si>
    <r>
      <rPr>
        <b/>
        <sz val="14"/>
        <rFont val="Fontin Sans Regular"/>
      </rPr>
      <t>Medicine Man</t>
    </r>
    <r>
      <rPr>
        <sz val="14"/>
        <rFont val="Fontin Sans Regular"/>
      </rPr>
      <t>: Treat injuries to heal 1d4 hp, stabilize victim. Continued care = +1 bonus hp healing/day</t>
    </r>
  </si>
  <si>
    <r>
      <rPr>
        <b/>
        <sz val="14"/>
        <rFont val="Fontin Sans Regular"/>
      </rPr>
      <t xml:space="preserve">Read Magic: </t>
    </r>
    <r>
      <rPr>
        <sz val="14"/>
        <rFont val="Fontin Sans Regular"/>
      </rPr>
      <t>Read spellbooks, scrolls, "Sorcerer's Marks"</t>
    </r>
  </si>
  <si>
    <t>Totem:</t>
  </si>
  <si>
    <r>
      <t xml:space="preserve">Scribe Scroll: </t>
    </r>
    <r>
      <rPr>
        <sz val="14"/>
        <rFont val="Fontin Sans Regular"/>
      </rPr>
      <t>Create scrolls (500 gp + 100 gp/lvl.&amp;  1 wk/Lvl.</t>
    </r>
  </si>
  <si>
    <t>Ask 1-3 questions (1-word answers); Veracity/Insanity: 1Q: 3:6/0:6 | 2Q: 4:6 /1:6 | 3Q:5:6 /2:6; CT:1T; MC:500gp.</t>
  </si>
  <si>
    <r>
      <t xml:space="preserve">Can use </t>
    </r>
    <r>
      <rPr>
        <b/>
        <sz val="14"/>
        <rFont val="Fontin Sans Regular"/>
      </rPr>
      <t>Magic Items</t>
    </r>
    <r>
      <rPr>
        <sz val="14"/>
        <rFont val="Fontin Sans Regular"/>
      </rPr>
      <t xml:space="preserve"> normally restricted to Magicians.</t>
    </r>
  </si>
  <si>
    <t>THIEVING</t>
  </si>
  <si>
    <r>
      <rPr>
        <b/>
        <sz val="14"/>
        <color theme="1"/>
        <rFont val="Fontin Sans Regular"/>
      </rPr>
      <t>Disguise</t>
    </r>
    <r>
      <rPr>
        <sz val="14"/>
        <color theme="1"/>
        <rFont val="Fontin Sans Regular"/>
      </rPr>
      <t>: Simple disguise (change social class, adjust height/weight/gender, etc. Discernable 1-in-6, with possible penalties.</t>
    </r>
  </si>
  <si>
    <r>
      <rPr>
        <b/>
        <sz val="14"/>
        <color theme="1"/>
        <rFont val="Fontin Sans Regular"/>
      </rPr>
      <t>Magic Item Use</t>
    </r>
    <r>
      <rPr>
        <sz val="14"/>
        <color theme="1"/>
        <rFont val="Fontin Sans Regular"/>
      </rPr>
      <t>: Can use Magician Items.</t>
    </r>
  </si>
  <si>
    <r>
      <rPr>
        <b/>
        <sz val="14"/>
        <color theme="1"/>
        <rFont val="Fontin Sans Regular"/>
      </rPr>
      <t>Track:</t>
    </r>
    <r>
      <rPr>
        <sz val="14"/>
        <color theme="1"/>
        <rFont val="Fontin Sans Regular"/>
      </rPr>
      <t xml:space="preserve"> Wilderness: 10:12 find/identify/follow fresh tracks. Non-Wilderness: 6:12. Penalties (-2 or worse) for track age, weather, etc.</t>
    </r>
  </si>
  <si>
    <r>
      <rPr>
        <b/>
        <sz val="14"/>
        <color theme="1"/>
        <rFont val="Fontin Sans Regular"/>
      </rPr>
      <t>Determine Depth and Grade</t>
    </r>
    <r>
      <rPr>
        <sz val="14"/>
        <color theme="1"/>
        <rFont val="Fontin Sans Regular"/>
      </rPr>
      <t>: of chasms, shafts, pits, dungeon passages, etc. 2:6</t>
    </r>
  </si>
  <si>
    <r>
      <t xml:space="preserve">ft. </t>
    </r>
    <r>
      <rPr>
        <b/>
        <sz val="14"/>
        <color theme="1"/>
        <rFont val="Fontin Sans Regular"/>
      </rPr>
      <t>Controlled Fall</t>
    </r>
  </si>
  <si>
    <t>(sustain no damage if stable surface is within 5' throughout the fall.)</t>
  </si>
  <si>
    <t>Guild Notes</t>
  </si>
  <si>
    <t>Unarmored</t>
  </si>
  <si>
    <t>Thief Penalty</t>
  </si>
  <si>
    <t>Bonuses/Penalties shown sutomatically for ABILITIES and ARMOR</t>
  </si>
  <si>
    <t>THICK  SKIN LIGHT ARMOR</t>
  </si>
  <si>
    <r>
      <rPr>
        <b/>
        <sz val="14"/>
        <color theme="1"/>
        <rFont val="Fontin Sans Regular"/>
      </rPr>
      <t>Bestial Form</t>
    </r>
    <r>
      <rPr>
        <sz val="14"/>
        <color theme="1"/>
        <rFont val="Fontin Sans Regular"/>
      </rPr>
      <t>: (L7) H ×1.5 W×2; recover half of lost hp; claw/claw/bite for 1d6/1d6/1d8, + hug 2d6 vs. S/M foe if both claws hit. Unarmored only!</t>
    </r>
  </si>
  <si>
    <t>Armor Note</t>
  </si>
  <si>
    <t>Class Armor Bonus</t>
  </si>
  <si>
    <r>
      <t xml:space="preserve">†: </t>
    </r>
    <r>
      <rPr>
        <sz val="11"/>
        <rFont val="Menlo Bold"/>
      </rPr>
      <t>↵</t>
    </r>
    <r>
      <rPr>
        <sz val="11"/>
        <rFont val="Fontin Sans Regular"/>
      </rPr>
      <t xml:space="preserve"> = Ignores shield | » = +1 vs. plate | </t>
    </r>
    <r>
      <rPr>
        <sz val="11"/>
        <rFont val="Arial"/>
      </rPr>
      <t>↔</t>
    </r>
    <r>
      <rPr>
        <sz val="11"/>
        <rFont val="Fontin Sans Regular"/>
      </rPr>
      <t xml:space="preserve"> = +1 AC vs. melee, 2H only | » = 2H only | # = Nat. 19–20 4:6 dismount foe | ^ = 2x Dmg. dice vs. charge | </t>
    </r>
    <r>
      <rPr>
        <sz val="11"/>
        <rFont val="Monaco"/>
      </rPr>
      <t>∇</t>
    </r>
    <r>
      <rPr>
        <sz val="11"/>
        <rFont val="Fontin Sans Regular"/>
      </rPr>
      <t xml:space="preserve"> = 2x Dmg. dice from mounted charge</t>
    </r>
  </si>
  <si>
    <t xml:space="preserve">Person or animal must SV:sor or be charmed. Suggestion possible. INT to re-check SV: 13-18 1/hr.; 9-12: 1/d 3-8/wk </t>
  </si>
  <si>
    <t xml:space="preserve">Human/oid/giant must SV:sor or be charmed. Suggestion possible. INT to re-check SV: 13-18 1/hr.; 9-12: 1/d 3-8/wk </t>
  </si>
  <si>
    <t>2d8t</t>
  </si>
  <si>
    <t>Dual Weapon: One extra attack per round (offhand); –1 primary, –3 off-hand. No STR bonus to hit. Alternate Primary, Offhand</t>
  </si>
  <si>
    <t>Whip:</t>
  </si>
  <si>
    <t>Simple name</t>
  </si>
  <si>
    <t>classcode_base</t>
  </si>
  <si>
    <t>lbs. carried</t>
  </si>
  <si>
    <r>
      <rPr>
        <sz val="16"/>
        <rFont val="Fontin Sans Regular"/>
      </rPr>
      <t>Armour</t>
    </r>
  </si>
  <si>
    <t>(1d10)</t>
  </si>
  <si>
    <t>(1d8)</t>
  </si>
  <si>
    <t>(1d6)</t>
  </si>
  <si>
    <t>(2d6)</t>
  </si>
  <si>
    <t>(3d4)</t>
  </si>
  <si>
    <r>
      <rPr>
        <b/>
        <sz val="14"/>
        <color theme="1"/>
        <rFont val="Fontin Sans Regular"/>
      </rPr>
      <t>Skilful Defender*</t>
    </r>
    <r>
      <rPr>
        <sz val="14"/>
        <color theme="1"/>
        <rFont val="Fontin Sans Regular"/>
      </rPr>
      <t>: AC bonus while wearing heavy armor</t>
    </r>
  </si>
  <si>
    <r>
      <rPr>
        <b/>
        <sz val="14"/>
        <color theme="1"/>
        <rFont val="Fontin Sans Regular"/>
      </rPr>
      <t>*Agile:</t>
    </r>
    <r>
      <rPr>
        <sz val="14"/>
        <color theme="1"/>
        <rFont val="Fontin Sans Regular"/>
      </rPr>
      <t xml:space="preserve"> +1 AC when unarmored/unencumbered; Alertness: -1 to chance of being surprised; Ambusher: 3:6 chance of surprising outdoors</t>
    </r>
  </si>
  <si>
    <r>
      <rPr>
        <b/>
        <sz val="14"/>
        <color theme="1"/>
        <rFont val="Fontin Sans Regular"/>
      </rPr>
      <t>*Mastery</t>
    </r>
    <r>
      <rPr>
        <sz val="14"/>
        <color theme="1"/>
        <rFont val="Fontin Sans Regular"/>
      </rPr>
      <t>: Fighters may Master two weapons at first level (Select "M" for "Skill" in the WEAPONS table.)</t>
    </r>
  </si>
  <si>
    <r>
      <rPr>
        <b/>
        <sz val="14"/>
        <color theme="1"/>
        <rFont val="Fontin Sans Regular"/>
      </rPr>
      <t>*Attack Rate</t>
    </r>
    <r>
      <rPr>
        <sz val="14"/>
        <color theme="1"/>
        <rFont val="Fontin Sans Regular"/>
      </rPr>
      <t>: increases to 3/2 at Level 7</t>
    </r>
  </si>
  <si>
    <t>Bactrian Camel</t>
  </si>
  <si>
    <t>Dromedary</t>
  </si>
  <si>
    <t>Leaping Camel</t>
  </si>
  <si>
    <t>Hunting Dog</t>
  </si>
  <si>
    <t>Sled Dog</t>
  </si>
  <si>
    <t>War Dog</t>
  </si>
  <si>
    <t>Falcon</t>
  </si>
  <si>
    <t>Draught Horse</t>
  </si>
  <si>
    <t>E6BE32D57F12E8E44509E7AB5F5D569C</t>
  </si>
  <si>
    <t>18010CFF9B1D44382D9F8E9E46C1C4EE</t>
  </si>
  <si>
    <t>63D9CD177817C7430434AAD80D326AF2</t>
  </si>
  <si>
    <t>1027AC89B32D05E37A48947F23DD96DB</t>
  </si>
  <si>
    <t>CEC25A2746B1BCF2FB310491B463AD83</t>
  </si>
  <si>
    <t>FE9384922158A33A344F1F92AA7CFEF4</t>
  </si>
  <si>
    <t>FE29D1F5768DCB678459B80D8F87B0CB</t>
  </si>
  <si>
    <t>0C088D1224994DFBA79996DB55D12346</t>
  </si>
  <si>
    <t>23DB72A31242A98812969736A0AEC9FA</t>
  </si>
  <si>
    <t>3E9A97CCDD25B51B87922E212D897169</t>
  </si>
  <si>
    <t>5F7390335E297497E445A4FD7A72DC7F</t>
  </si>
  <si>
    <t>495864BBC4973DA8B448C9D79E3FCD5D</t>
  </si>
  <si>
    <t>E460FACAE195571F58A6247AEA565165</t>
  </si>
  <si>
    <t>0579807AE9D7F47DA34C43A632133C39</t>
  </si>
  <si>
    <t>42C32157ADAA1F442E39F57CD564B64F</t>
  </si>
  <si>
    <t>B1B5DF7BA65B45A0DC06B97FD5926704</t>
  </si>
  <si>
    <t>2E3918C3015019027517EF6E8EB16CE1</t>
  </si>
  <si>
    <t>CDED772815C7AAFBB1900BF851BD6E1C</t>
  </si>
  <si>
    <t>1C3E821ACE5600B7A25C6A9F67567EB5</t>
  </si>
  <si>
    <t>D206DCBEFCA527900D12AC918D140405</t>
  </si>
  <si>
    <t>2E04D795C1356C0A09B36B4DAABDB490</t>
  </si>
  <si>
    <t>871F34F15525F4F052A17195B29751E2</t>
  </si>
  <si>
    <t>892BAA65DA16CBE22A69567C60D68A81</t>
  </si>
  <si>
    <t>9B43E6228FA78E2F1EECB505563A60EB</t>
  </si>
  <si>
    <t>E510B6ACFEEAC09A3BDF8D3153AE86A4</t>
  </si>
  <si>
    <t>4E52EE13C20733E5894A04FB4FDEB501</t>
  </si>
  <si>
    <t>471420F6B6F137B4B5A5215A9A7EF233</t>
  </si>
  <si>
    <t>4F8A75DAAE95461B7702D0FD10D87113</t>
  </si>
  <si>
    <t>C01E88F6CA694821E6C7BBA5796B2057</t>
  </si>
  <si>
    <t>F54B50C0F5634737B759003C31D72197</t>
  </si>
  <si>
    <t>22DB79D984BE514205381330340CA5FE</t>
  </si>
  <si>
    <t>B8E63A8995C98E1891280269AE5F3C67</t>
  </si>
  <si>
    <t>460E511F0E7C3E55F1A0123F150D6DE8</t>
  </si>
  <si>
    <t>BE85390F0D8E72358E2C6640EEC351FA</t>
  </si>
  <si>
    <t>31F5246C0D94D2707CA39769D73F26D8</t>
  </si>
  <si>
    <t>B6B8E7AF27DCE1753E12E22441E0C7F8</t>
  </si>
  <si>
    <t xml:space="preserve">F841E25BC190AC619B57A57F3646AAB2</t>
  </si>
  <si>
    <t>450B8DC7A73AA56D675C472BBCE3BF6D</t>
  </si>
  <si>
    <t>81BBA0034B6FE19786E121E55DE08D46</t>
  </si>
  <si>
    <t>B1BD16E11744935444E87B286FF28918</t>
  </si>
  <si>
    <t>D0DE4F3BB964E985D1EDFFFFB01A9BE5</t>
  </si>
  <si>
    <t>23A0C383F741D4BB195FBA1263BFA4A5</t>
  </si>
  <si>
    <t>64E7721AB1FF65A0E48712FF0B3A16EA</t>
  </si>
  <si>
    <t>C13D46FF5ABDF33100F7DD01F9D01EC1</t>
  </si>
  <si>
    <t>75A98A556CF588C398C6135F092BD89E</t>
  </si>
  <si>
    <t>D228442D0E1325263EE54DDEEFD6AD36</t>
  </si>
  <si>
    <t>21C39CD6FD4F46AB2A0DF6FCA8320BB8</t>
  </si>
  <si>
    <t>FD1CED8AA31917BE34B73D57EBAD60DF</t>
  </si>
  <si>
    <t>C72A790F53AB423EF56242FE5B51478F</t>
  </si>
  <si>
    <t>1803FC0C01EF1123C78501EB4AA87A35</t>
  </si>
  <si>
    <t>40569903CF452B5E21CDDEBBB1817010</t>
  </si>
  <si>
    <t>F4C015DB75DB6358ACA7990FE3CF65E0</t>
  </si>
  <si>
    <r>
      <rPr>
        <sz val="16"/>
        <rFont val="Fontin Sans Regular"/>
      </rPr>
      <t xml:space="preserve"> Shield</t>
    </r>
  </si>
  <si>
    <t>02ECC0370C32468FCD103E7F43860D88</t>
  </si>
  <si>
    <t>259E4BA0055A872AF9EF2A07A75A06A1</t>
  </si>
  <si>
    <t>BA737436A9FF0473D5D602D5B0923221</t>
  </si>
  <si>
    <t>1EA8BC9C6597F5A665E137E7D5A3D5BD</t>
  </si>
  <si>
    <t>41AA6F5562E662A640D0C7ED45992C74</t>
  </si>
  <si>
    <t>EFD1A7EB59FF8015A99A9EA8F3ACCE96</t>
  </si>
  <si>
    <t xml:space="preserve">B47D5BBCF093C5B6694E22CBBFE9FC9C</t>
  </si>
  <si>
    <t>088CF8BCA65FE2E1FDEAFEDDD2C05BD3</t>
  </si>
  <si>
    <t>BFBFB0D999115101337E05C0D65734AD</t>
  </si>
  <si>
    <t xml:space="preserve">Heat-draining cone 30’ L 10’ W. 1d4+1 per CA lvl. SV:sor for ½ </t>
  </si>
  <si>
    <t>25’ rad. 2d6 creatures; 3+HD SV:sor neg. (check 1/r.) 1:Wander; 2-6: idle; 7-9:atk closest; 0: atk caster; 1r to recover.</t>
  </si>
  <si>
    <t>C15D3C17BE1EE1EE63CFE2BF26C06921</t>
  </si>
  <si>
    <t>60’ D. sphere of total darkness; torches, lanterns, infravision ineffective. Perm. unless caster &gt;10 mi. or dispelled.</t>
  </si>
  <si>
    <t>18A14EDB7E4A56A351F3C15BF1F549B4</t>
  </si>
  <si>
    <t>No SV. Lycanthrope views caster as trusted master to protect, obey. Commands = SV:sor to break.</t>
  </si>
  <si>
    <t>Pre-specify as Lower: to 50% normal vol.; Part: creates 10’x100’ (&lt;100’D) dry passage; Raise: increase by 50%. MC!</t>
  </si>
  <si>
    <t>SV:sor neg.; -2 STR, DEX, CON, -1 to hit, dmg, AC, -1 hp per HD/lvl; Cure Disease or bed rest heals (See manual)</t>
  </si>
  <si>
    <t>Nourishing food and water are created to feed 1 person/CA or 1/3 horse/camel)</t>
  </si>
  <si>
    <t>Create 3 gallons of fresh, clean, potable water /CA. The reverse transforms water to vapor.</t>
  </si>
  <si>
    <t>Bottle, Glass (12-oz.)</t>
  </si>
  <si>
    <t>None°</t>
  </si>
  <si>
    <t>Armor</t>
  </si>
  <si>
    <t>sketch or symbol</t>
  </si>
  <si>
    <t>Mule</t>
  </si>
  <si>
    <t>Donkey</t>
  </si>
  <si>
    <t>2+3</t>
  </si>
  <si>
    <t>3+3</t>
  </si>
  <si>
    <t>1d4 or 1d3</t>
  </si>
  <si>
    <t>1d6 / 1d6 / 1d3</t>
  </si>
  <si>
    <t>1d8 / 1d8 / 1d3</t>
  </si>
  <si>
    <t>hoof/hoof/bite</t>
  </si>
  <si>
    <t>8492E7E15B604565B777AD127D0C234E</t>
  </si>
  <si>
    <t>EB668F5BD1BD483C4A5933CC9369CF7C</t>
  </si>
  <si>
    <t>40 (120)</t>
  </si>
  <si>
    <t>2+2</t>
  </si>
  <si>
    <t>2+1</t>
  </si>
  <si>
    <t>60 (120)</t>
  </si>
  <si>
    <t>4+2</t>
  </si>
  <si>
    <t>1d6 / 1d6 / 1d10</t>
  </si>
  <si>
    <t>2d6 / 4d6</t>
  </si>
  <si>
    <t>80 (120)</t>
  </si>
  <si>
    <t>1d6 / 1d6</t>
  </si>
  <si>
    <t>Sacred Pegasus</t>
  </si>
  <si>
    <t>SPELL</t>
  </si>
  <si>
    <t>Spells, Page 2</t>
  </si>
  <si>
    <t>Pages</t>
  </si>
  <si>
    <t>Create undead "Small Natural Animals" (up to 1HD/CA) to obey 1-word commands/ follow until slain/dispelled/turned (type 0)</t>
  </si>
  <si>
    <t>Thigh bone becomes a +1 war club (1d6+1 hp damage).+2 vs. undread. Only the caster may use the cudgel.</t>
  </si>
  <si>
    <t>Cures blindness (unless the eyes have been destroyed.) The reverse inflicts (SV:sorcery negates.) Blind = Lose all initiative, -4 “to hit”, AC, SV</t>
  </si>
  <si>
    <t>Heals 4d8 hp of damage. The reverse inflicts 4d8 hp damage upon a successful touch attack.</t>
  </si>
  <si>
    <t>Cures deafness unless the internal ear organs destroyed. The reverse inflicts (SV:Sor negates) Deaf = surprised 4-in-6, Indiividual Initiative -2</t>
  </si>
  <si>
    <t>Cures disease in 1d6 rounds. Reverse inflicts in 1d6t. -1 hp/t (to 10%) -1 STR/h (to 1/3). After 3w, 1 CON/d (to 1/3) Die within 1yr unless cured.</t>
  </si>
  <si>
    <t>Heals 1d8 hp of burn damage (acid, electricity, fire, heat) Does not apply to other wounds. The reverse inflicts 1d8 on touch attack.</t>
  </si>
  <si>
    <t>Heals 1d8 hp of damage. The reverse inflicts light wounds, is used to harm a creature for 1d8 hp damage upon a successful touch attack.</t>
  </si>
  <si>
    <t>Heals 2d8 hp of damage. The reverse of inflicts moderate wounds for 2d8 hp damage upon a successful touch attack.</t>
  </si>
  <si>
    <t>Heals 3d8 hp of burn damage (acid, electricity, fire, heat) Does not apply to other wounds. The reverse inflicts 3d8 hp upon a touch.</t>
  </si>
  <si>
    <t>Heals 3d8 hp of damage. The reverse of inflicts moderate wounds for 3d8 hp damage upon a successful touch attack.</t>
  </si>
  <si>
    <t>1d4+1 flaming lights simulate a marching torch-bearers. Caster can direct lights w/o concentratio by flicking a finger.</t>
  </si>
  <si>
    <t>Human/oid corpse is animated and like a marionette, the necromancer waving his fingers and dictating the movements of the creature. The danse macabre subject is either a skeleton or zombie (see VOL IV, BEASTS and MONSTERS: S, skeleton; BEASTS and MONSTERS: Z, zombie). It can be directed to move, pick up objects, or even attack, but requires the constant chanting and gesticulating of the caster. Once the caster ceases to direct, or when the spell’s duration elapses in any event, the creature crumples to the ground. Either form can be turned as Undead Type 1 (see VOL III, COMBAT ACTIONS, turn undead).</t>
  </si>
  <si>
    <t>15' rad. magical dark vs. torches/lanterns/infravision. Blindness if cast on unwilling creature, SV:sor negates. Lose initiative, -4  “to hit”, AC, SV</t>
  </si>
  <si>
    <t>Equipment Rows</t>
  </si>
  <si>
    <t>EQUIPMENT ROWS</t>
  </si>
  <si>
    <t>WEIGHT</t>
  </si>
  <si>
    <t>COST</t>
  </si>
  <si>
    <t>COIN</t>
  </si>
  <si>
    <t>GP COST</t>
  </si>
  <si>
    <t xml:space="preserve">Thieves’ Tools </t>
  </si>
  <si>
    <t>Spices, Cooking (pouch)</t>
  </si>
  <si>
    <t>Chisel, Metal Cutting</t>
  </si>
  <si>
    <t>Chisel, Woodcutting</t>
  </si>
  <si>
    <t>Chisel, Stone cutting</t>
  </si>
  <si>
    <t>Helmet</t>
  </si>
  <si>
    <t>Oil, Incendiary (flask)</t>
  </si>
  <si>
    <t>Oil, Lamp (flask) (6-hr.)</t>
  </si>
  <si>
    <t>Pole, Wooden (10-ft.)</t>
  </si>
  <si>
    <t>Pouch, Leather, Hard</t>
  </si>
  <si>
    <t>Pouch, Leather, Soft (9 cu.")</t>
  </si>
  <si>
    <t>Rope Ladder, Hemp (50 ft.)</t>
  </si>
  <si>
    <t>Rope Ladder, Silk (50 ft.)</t>
  </si>
  <si>
    <t>Sack, Large (40-lb. cap.)</t>
  </si>
  <si>
    <t>Sack, Small (20-lb. cap)</t>
  </si>
  <si>
    <t>Scabbard, Leather</t>
  </si>
  <si>
    <t>Scabbard, Metal</t>
  </si>
  <si>
    <t>Dagger Sheath, Leather</t>
  </si>
  <si>
    <t>Skis &amp; poles</t>
  </si>
  <si>
    <t>Tinderbox</t>
  </si>
  <si>
    <t>Torch (1–2-hr.)</t>
  </si>
  <si>
    <t>Waterskin (½-gal)</t>
  </si>
  <si>
    <t>Wineskin (½-gal)</t>
  </si>
  <si>
    <t>Beeswax (1 lb.)</t>
  </si>
  <si>
    <t>Wire (100-ft.) (50-lb. test)</t>
  </si>
  <si>
    <t>Wolfsbane, Dried (bunch)</t>
  </si>
  <si>
    <t>Cloak, Hooded, (fur, leather, silk)</t>
  </si>
  <si>
    <t>Cloak, Hooded, (cloth)</t>
  </si>
  <si>
    <t>Cape, (fur, leather, silk)</t>
  </si>
  <si>
    <t xml:space="preserve">Clothing, Normal </t>
  </si>
  <si>
    <t xml:space="preserve">Clothing, Religious </t>
  </si>
  <si>
    <t>Clothing, Buckskin</t>
  </si>
  <si>
    <t>Clothing, fancy</t>
  </si>
  <si>
    <t>Clothing, furs</t>
  </si>
  <si>
    <t>Clothing, woolen</t>
  </si>
  <si>
    <t>Coat, Hooded, Cloth</t>
  </si>
  <si>
    <t xml:space="preserve">Cereal (bag) </t>
  </si>
  <si>
    <t>Iron Rations, 1 wk.</t>
  </si>
  <si>
    <t>Standard Rations, 1 wk.</t>
  </si>
  <si>
    <t>Holy Oil (8-oz. glass vial)</t>
  </si>
  <si>
    <t>Holy Water (8-oz. glass vial)</t>
  </si>
  <si>
    <t>Holy Symbol, Gold</t>
  </si>
  <si>
    <t>Holy Symbol, Ivory</t>
  </si>
  <si>
    <t>Holy Symbol, Silver</t>
  </si>
  <si>
    <t>Holy Symbol, Wooden</t>
  </si>
  <si>
    <t>Mask, Ivory</t>
  </si>
  <si>
    <t>Mask, Wooden</t>
  </si>
  <si>
    <t>Mask, Wooden, fancy</t>
  </si>
  <si>
    <t>Crampons</t>
  </si>
  <si>
    <t>Quiver (12 arrow)</t>
  </si>
  <si>
    <t>Heavy Iron Chain, 1'</t>
  </si>
  <si>
    <t>Light Iron Chain, 1'</t>
  </si>
  <si>
    <t>Glue powder (1-qt.)</t>
  </si>
  <si>
    <t>Bull’s-Eye Lantern</t>
  </si>
  <si>
    <t>Hooded Lantern</t>
  </si>
  <si>
    <t>Padlock and key</t>
  </si>
  <si>
    <t>Ceramic Marbles (×20)</t>
  </si>
  <si>
    <t>Steel Mirror (3" × 5")</t>
  </si>
  <si>
    <t>Silver Mirror (3" × 5")</t>
  </si>
  <si>
    <t>Iron Nails (×20) (4")</t>
  </si>
  <si>
    <t>Leather Bow Case</t>
  </si>
  <si>
    <t>Lead Bullets (×20)</t>
  </si>
  <si>
    <t>Beeswax Candle (8h, 5' rad.)</t>
  </si>
  <si>
    <t>Tallow Candle (2h, 5' rad.)</t>
  </si>
  <si>
    <t>Brass Map/Scroll Case</t>
  </si>
  <si>
    <t>Leather Map/Scroll Case</t>
  </si>
  <si>
    <t>Drinking Horn</t>
  </si>
  <si>
    <t>Grappling Hook</t>
  </si>
  <si>
    <t>Fishing String (100')</t>
  </si>
  <si>
    <t>Fishing Net (10' × 10')</t>
  </si>
  <si>
    <t>Leather Bolt Case (40)</t>
  </si>
  <si>
    <t>Belladonna, Dried</t>
  </si>
  <si>
    <t>Gauze Bandages (10')</t>
  </si>
  <si>
    <t>Leather Backpack (50-lb.)</t>
  </si>
  <si>
    <t>Silver-Tip Arrows (×2)</t>
  </si>
  <si>
    <t>Cost</t>
  </si>
  <si>
    <t>gp</t>
  </si>
  <si>
    <t>sp</t>
  </si>
  <si>
    <t>cp</t>
  </si>
  <si>
    <t>Axe, Hand - Thrown</t>
  </si>
  <si>
    <t>Club, Light - Thrown</t>
  </si>
  <si>
    <t>Hammer, Horseman’s - Thrown</t>
  </si>
  <si>
    <t>Javelin - Thrown</t>
  </si>
  <si>
    <t>Spear, Short - Thrown</t>
  </si>
  <si>
    <t>Trident - Thrown</t>
  </si>
  <si>
    <t>Freckled</t>
  </si>
  <si>
    <t>Nondescript</t>
  </si>
  <si>
    <t>Bow-legged</t>
  </si>
  <si>
    <t>Lisp</t>
  </si>
  <si>
    <t>Stutter</t>
  </si>
  <si>
    <t>===NEUTRAL===</t>
  </si>
  <si>
    <t>===NEGATIVE===</t>
  </si>
  <si>
    <t>===POSITIVE===</t>
  </si>
  <si>
    <t>ID</t>
  </si>
  <si>
    <t>Count</t>
  </si>
  <si>
    <t>Rate to Use</t>
  </si>
  <si>
    <r>
      <rPr>
        <b/>
        <sz val="14"/>
        <color theme="1"/>
        <rFont val="Fontin Sans Regular"/>
      </rPr>
      <t>Poison Use</t>
    </r>
    <r>
      <rPr>
        <sz val="14"/>
        <color theme="1"/>
        <rFont val="Fontin Sans Regular"/>
      </rPr>
      <t>: The use of poison, also to extract and use natural venom.</t>
    </r>
  </si>
  <si>
    <r>
      <rPr>
        <b/>
        <sz val="14"/>
        <color rgb="FF000000"/>
        <rFont val="Fontin Sans Regular"/>
      </rPr>
      <t>Mesemerize:</t>
    </r>
    <r>
      <rPr>
        <sz val="14"/>
        <color rgb="FF000000"/>
        <rFont val="Fontin Sans Regular"/>
      </rPr>
      <t xml:space="preserve"> 1x/day, recite a magical song/poem (no actions but walking.) Intelligent (animal) tgts. in 40' r. must SV:sorcery or are stunned (-4 AC).</t>
    </r>
  </si>
  <si>
    <r>
      <t xml:space="preserve">Allies unaffected. Victims can be ("blanket") imprinted with suggestion (see below) lasting 1 turn/level; at L9, cause </t>
    </r>
    <r>
      <rPr>
        <i/>
        <sz val="14"/>
        <color rgb="FF000000"/>
        <rFont val="Fontin Sans Regular"/>
      </rPr>
      <t>Madness</t>
    </r>
    <r>
      <rPr>
        <sz val="14"/>
        <color rgb="FF000000"/>
        <rFont val="Fontin Sans Regular"/>
      </rPr>
      <t xml:space="preserve"> (see manual).</t>
    </r>
  </si>
  <si>
    <r>
      <rPr>
        <b/>
        <sz val="14"/>
        <color rgb="FF000000"/>
        <rFont val="Fontin Sans Regular"/>
      </rPr>
      <t>Suggestion:</t>
    </r>
    <r>
      <rPr>
        <sz val="14"/>
        <color rgb="FF000000"/>
        <rFont val="Fontin Sans Regular"/>
      </rPr>
      <t xml:space="preserve"> Target is compelled to carry out a 1-2 sentence spoken suggestion. Self-destructive suggestions allow victims to break the spell  (5:6)</t>
    </r>
  </si>
  <si>
    <t>1D@L1,
+1 Lvl (D/I alt.)</t>
  </si>
  <si>
    <t>Purloiner</t>
  </si>
  <si>
    <t>2@L1+ 1/Lvl</t>
  </si>
  <si>
    <r>
      <rPr>
        <b/>
        <sz val="14"/>
        <color theme="1"/>
        <rFont val="Fontin Sans Regular"/>
      </rPr>
      <t>Magic Item Use</t>
    </r>
    <r>
      <rPr>
        <sz val="14"/>
        <color theme="1"/>
        <rFont val="Fontin Sans Regular"/>
      </rPr>
      <t>: Can use Cleric Items.</t>
    </r>
  </si>
  <si>
    <r>
      <rPr>
        <b/>
        <sz val="14"/>
        <color theme="1"/>
        <rFont val="Fontin Sans Regular"/>
      </rPr>
      <t>Turn Undead:</t>
    </r>
    <r>
      <rPr>
        <sz val="14"/>
        <color theme="1"/>
        <rFont val="Fontin Sans Regular"/>
      </rPr>
      <t xml:space="preserve"> (See table below) </t>
    </r>
  </si>
  <si>
    <r>
      <rPr>
        <b/>
        <sz val="14"/>
        <color theme="1"/>
        <rFont val="Fontin Sans Regular"/>
      </rPr>
      <t>Scribe Scroll</t>
    </r>
    <r>
      <rPr>
        <sz val="14"/>
        <color theme="1"/>
        <rFont val="Fontin Sans Regular"/>
      </rPr>
      <t>:500 gp + 100 gp per spell level. Requires one week per spell level.</t>
    </r>
  </si>
  <si>
    <t>Purloiners memorize spells from 
prayer books, sacred scrolls, or tablets.</t>
  </si>
  <si>
    <t xml:space="preserve">Clerics memorize spells from 
prayer books, sacred scrolls, or tablets.       </t>
  </si>
  <si>
    <t>PURLOINER</t>
  </si>
  <si>
    <t>Neutral Good</t>
  </si>
  <si>
    <t>Lawful Neutral</t>
  </si>
  <si>
    <t>Neutral Evil</t>
  </si>
  <si>
    <t>Chaotic Neutral</t>
  </si>
  <si>
    <t>CONFIG VARIABLES</t>
  </si>
  <si>
    <t>Use all 1E alignments</t>
  </si>
  <si>
    <t>0 = NO, 1 = YES</t>
  </si>
  <si>
    <t>Feat of STR</t>
  </si>
  <si>
    <t>Feat of DEX</t>
  </si>
  <si>
    <t>Feat of CON</t>
  </si>
  <si>
    <t>Test of STR</t>
  </si>
  <si>
    <t>Test of DEX</t>
  </si>
  <si>
    <t>Test of CON</t>
  </si>
  <si>
    <t>Grand Mastered Weapons</t>
  </si>
  <si>
    <t xml:space="preserve">Book 2: </t>
  </si>
  <si>
    <t>Point Blank</t>
  </si>
  <si>
    <t/>
  </si>
  <si>
    <t>Skill Lvl</t>
  </si>
  <si>
    <t>Mastered Missile Weapons</t>
  </si>
  <si>
    <t>CLASS or RANGE**</t>
  </si>
  <si>
    <r>
      <t xml:space="preserve">Addl. Weapon Skills </t>
    </r>
    <r>
      <rPr>
        <sz val="12"/>
        <rFont val="Fontin Sans Regular"/>
      </rPr>
      <t>(Learned/Earned)</t>
    </r>
  </si>
  <si>
    <t>(6-30)/</t>
  </si>
  <si>
    <t>(6-50)/</t>
  </si>
  <si>
    <r>
      <rPr>
        <b/>
        <sz val="14"/>
        <color theme="1"/>
        <rFont val="Fontin Sans Regular"/>
      </rPr>
      <t>Magic Item Use:</t>
    </r>
    <r>
      <rPr>
        <sz val="14"/>
        <color theme="1"/>
        <rFont val="Fontin Sans Regular"/>
      </rPr>
      <t xml:space="preserve"> As a Magician.</t>
    </r>
  </si>
  <si>
    <r>
      <rPr>
        <b/>
        <sz val="14"/>
        <color rgb="FF000000"/>
        <rFont val="Fontin Sans Regular"/>
      </rPr>
      <t>Read Magic</t>
    </r>
    <r>
      <rPr>
        <sz val="14"/>
        <color rgb="FF000000"/>
        <rFont val="Fontin Sans Regular"/>
      </rPr>
      <t>: Read spellbooks, scrolls, "Sorcerer's Marks" or other magical inscriptions.</t>
    </r>
  </si>
  <si>
    <r>
      <rPr>
        <b/>
        <sz val="14"/>
        <color rgb="FF000000"/>
        <rFont val="Fontin Sans Regular"/>
      </rPr>
      <t>Scribe Scroll:</t>
    </r>
    <r>
      <rPr>
        <sz val="14"/>
        <color rgb="FF000000"/>
        <rFont val="Fontin Sans Regular"/>
      </rPr>
      <t xml:space="preserve"> Create magical scrolls at a cost of 500 gp + 100 gp per spell level. Requires one week per spell level.</t>
    </r>
  </si>
  <si>
    <r>
      <rPr>
        <b/>
        <sz val="14"/>
        <color theme="1"/>
        <rFont val="Fontin Sans Regular"/>
      </rPr>
      <t>*Agile</t>
    </r>
    <r>
      <rPr>
        <sz val="14"/>
        <color theme="1"/>
        <rFont val="Fontin Sans Regular"/>
      </rPr>
      <t>: +1 AC when unarmored/unencumbered.</t>
    </r>
  </si>
  <si>
    <r>
      <rPr>
        <b/>
        <sz val="14"/>
        <color theme="1"/>
        <rFont val="Fontin Sans Regular"/>
      </rPr>
      <t>*Agile:</t>
    </r>
    <r>
      <rPr>
        <sz val="14"/>
        <color theme="1"/>
        <rFont val="Fontin Sans Regular"/>
      </rPr>
      <t xml:space="preserve"> +1 AC when unarmored/unencumbered; Alertness: -1 to chance of being surprised;</t>
    </r>
  </si>
  <si>
    <r>
      <rPr>
        <b/>
        <sz val="14"/>
        <color theme="1"/>
        <rFont val="Fontin Sans Regular"/>
      </rPr>
      <t>*Accurate Strike</t>
    </r>
    <r>
      <rPr>
        <sz val="14"/>
        <color theme="1"/>
        <rFont val="Fontin Sans Regular"/>
      </rPr>
      <t>: Melee/open hand Dmg bonus.</t>
    </r>
  </si>
  <si>
    <t>HH (L12) 1x/day M (or smaller) SV Death or die on hit. No effect on undead, constructs, oozes, etc. (Select "Open Hand" under Weapons.</t>
  </si>
  <si>
    <t>of</t>
  </si>
  <si>
    <t>used</t>
  </si>
  <si>
    <t>☐☐☐☐☐☐☐☐</t>
  </si>
  <si>
    <r>
      <rPr>
        <b/>
        <sz val="14"/>
        <color theme="1"/>
        <rFont val="Fontin Sans Regular"/>
      </rPr>
      <t>*Defensive Ability</t>
    </r>
    <r>
      <rPr>
        <sz val="14"/>
        <color theme="1"/>
        <rFont val="Fontin Sans Regular"/>
      </rPr>
      <t>: Unarmored AC bonus/level</t>
    </r>
  </si>
  <si>
    <r>
      <rPr>
        <b/>
        <sz val="14"/>
        <color theme="1"/>
        <rFont val="Fontin Sans Regular"/>
      </rPr>
      <t>Righteous Wrath</t>
    </r>
    <r>
      <rPr>
        <sz val="14"/>
        <color theme="1"/>
        <rFont val="Fontin Sans Regular"/>
      </rPr>
      <t>(L3):</t>
    </r>
  </si>
  <si>
    <r>
      <rPr>
        <b/>
        <sz val="14"/>
        <color theme="1"/>
        <rFont val="Fontin Sans Regular"/>
      </rPr>
      <t>Divine Protection</t>
    </r>
    <r>
      <rPr>
        <sz val="14"/>
        <color theme="1"/>
        <rFont val="Fontin Sans Regular"/>
      </rPr>
      <t xml:space="preserve">: Immune to non-magical diseases, +2 bonus to all saves*, +1 AC vs attacks made by Evil creatures. </t>
    </r>
  </si>
  <si>
    <t xml:space="preserve"> Immune to magical fear.</t>
  </si>
  <si>
    <t>hp/day; remove 1 disease/wk</t>
  </si>
  <si>
    <r>
      <rPr>
        <b/>
        <sz val="14"/>
        <color theme="1"/>
        <rFont val="Fontin Sans Regular"/>
      </rPr>
      <t>Sense Evil</t>
    </r>
    <r>
      <rPr>
        <sz val="14"/>
        <color theme="1"/>
        <rFont val="Fontin Sans Regular"/>
      </rPr>
      <t>: 60' radius. Requires concentration. Evil must be pure and intense.</t>
    </r>
  </si>
  <si>
    <r>
      <rPr>
        <b/>
        <sz val="14"/>
        <color theme="1"/>
        <rFont val="Fontin Sans Regular"/>
      </rPr>
      <t xml:space="preserve">Honor: </t>
    </r>
    <r>
      <rPr>
        <sz val="14"/>
        <color theme="1"/>
        <rFont val="Fontin Sans Regular"/>
      </rPr>
      <t>Paladins must comport to a code extolling virtue, law and goodness. They may never use poison. They must oppose evil and injustice.</t>
    </r>
  </si>
  <si>
    <t>LANGUAGE LIST</t>
  </si>
  <si>
    <t>Spellbook Description (if any)</t>
  </si>
  <si>
    <t>Please enter weights in decimal form rather than as fractions.</t>
  </si>
  <si>
    <t>DAMAGE REDUCTION (DR)</t>
  </si>
  <si>
    <t>Servant of Aurorus, the shining one</t>
  </si>
  <si>
    <t>8-pointed star. 3-faced effigy</t>
  </si>
  <si>
    <t>Concentration</t>
  </si>
  <si>
    <t>Control weather while concentrating. CT:2t; AOE:2d6-sq. mi. Stand within or 300 yards outside the verge. See manual for details.</t>
  </si>
  <si>
    <r>
      <rPr>
        <b/>
        <sz val="14"/>
        <color theme="1"/>
        <rFont val="Fontin Sans Regular"/>
      </rPr>
      <t>Charm Immunity</t>
    </r>
    <r>
      <rPr>
        <sz val="14"/>
        <color theme="1"/>
        <rFont val="Fontin Sans Regular"/>
      </rPr>
      <t>: (L5) immunity to the supernatural charms of creatures (not sorcerers).</t>
    </r>
  </si>
  <si>
    <t>Takes effect 1t after casting outdoors. 240' hemisphere of up-to-60mph winds. 15' epicenter of calm follows caster. Ends at will.</t>
  </si>
  <si>
    <t>1d6/CA to all in a diameter 40’ down to 10’ 1d6 sacrificed for every 10 feet of diameter added up to 80’</t>
  </si>
  <si>
    <t>1: +2</t>
  </si>
  <si>
    <t>2: +2</t>
  </si>
  <si>
    <t>3: x2</t>
  </si>
  <si>
    <t>4: x2</t>
  </si>
  <si>
    <t>5: x3</t>
  </si>
  <si>
    <t>"TO HIT" mods</t>
  </si>
  <si>
    <t>DAMAGE mods</t>
  </si>
  <si>
    <t>CLASS ALLOWED°</t>
  </si>
  <si>
    <t>BANDING</t>
  </si>
  <si>
    <t>(MV DOUBLES WHEN RUNNING/CHARGING)</t>
  </si>
  <si>
    <t>name</t>
  </si>
  <si>
    <t>class</t>
  </si>
  <si>
    <t>languages</t>
  </si>
  <si>
    <t>Prayer Book, 50-p (leather/parchment)</t>
  </si>
  <si>
    <t>level</t>
  </si>
  <si>
    <t>alignment</t>
  </si>
  <si>
    <t>race</t>
  </si>
  <si>
    <t>sex</t>
  </si>
  <si>
    <t>age</t>
  </si>
  <si>
    <t>eyes</t>
  </si>
  <si>
    <t>hair</t>
  </si>
  <si>
    <t>SELECTED?</t>
  </si>
  <si>
    <t>(favored by your race°)</t>
  </si>
  <si>
    <t>Esquimaux (Coastal)</t>
  </si>
  <si>
    <t>Esquimaux (Tundra)</t>
  </si>
  <si>
    <t>Hellenic (Amazonian)</t>
  </si>
  <si>
    <t>Hellenic (Atlantean)</t>
  </si>
  <si>
    <t>Hellenic (Hyperborean)</t>
  </si>
  <si>
    <t>Hellenic (Kimmerian)</t>
  </si>
  <si>
    <t>Keltic (Goidelic)</t>
  </si>
  <si>
    <t>Keltic (Pictish)</t>
  </si>
  <si>
    <t>Old Norse</t>
  </si>
  <si>
    <t>Thracian (Ixian)</t>
  </si>
  <si>
    <t>Thracian (Kimmerian)</t>
  </si>
  <si>
    <t>LIST</t>
  </si>
  <si>
    <t>Armourer</t>
  </si>
  <si>
    <t>Atilliator</t>
  </si>
  <si>
    <t>Baker</t>
  </si>
  <si>
    <t>Barkeep</t>
  </si>
  <si>
    <t>Barber</t>
  </si>
  <si>
    <t>Blacksmith</t>
  </si>
  <si>
    <t>Boatwright</t>
  </si>
  <si>
    <t>Shipwright</t>
  </si>
  <si>
    <t>Bookbinder</t>
  </si>
  <si>
    <t>Bowyer</t>
  </si>
  <si>
    <t>Fletcher</t>
  </si>
  <si>
    <t>Brewer</t>
  </si>
  <si>
    <t>Vintner</t>
  </si>
  <si>
    <t>Butcher</t>
  </si>
  <si>
    <t>Carpenter</t>
  </si>
  <si>
    <t>Cartright</t>
  </si>
  <si>
    <t>Wainwright</t>
  </si>
  <si>
    <t>479A39FC62BFA9E41D79ADB485F5EF24</t>
  </si>
  <si>
    <t>58FA71F9080E2B737D175416CEE45986</t>
  </si>
  <si>
    <t>C23546837EDD85741C9CBEBE704A3EC2</t>
  </si>
  <si>
    <t>0D672488C5D68FF8766285F545BE0E49</t>
  </si>
  <si>
    <t>39F33533D2D4175A008E1D0C1CF43629</t>
  </si>
  <si>
    <t>Cobbler</t>
  </si>
  <si>
    <t>Shoemaker</t>
  </si>
  <si>
    <t>6FC2FCDD8F23C46EA3B77717C2289B3E</t>
  </si>
  <si>
    <t>8018308819744483BBA47092FFE499F3</t>
  </si>
  <si>
    <t>F60408F15151E8D34D9BA88DA1F8AEA5</t>
  </si>
  <si>
    <t>6E3CFB3A102EAEB16894D361C6A9B18E</t>
  </si>
  <si>
    <t>28A5AAEEC067B8C577D03F1DE0B09C1E</t>
  </si>
  <si>
    <t>28AF58304C5D356EFDB3D753194078F2</t>
  </si>
  <si>
    <t>Skinner</t>
  </si>
  <si>
    <t>Gaffer</t>
  </si>
  <si>
    <t>Gardener</t>
  </si>
  <si>
    <t>Gemcutter</t>
  </si>
  <si>
    <t>Grocer</t>
  </si>
  <si>
    <t>Guard</t>
  </si>
  <si>
    <t>Herdsman</t>
  </si>
  <si>
    <t>Hunter</t>
  </si>
  <si>
    <t>Jailer</t>
  </si>
  <si>
    <t>Labourer</t>
  </si>
  <si>
    <t>Leatherworker</t>
  </si>
  <si>
    <t>Limner</t>
  </si>
  <si>
    <t>Cook</t>
  </si>
  <si>
    <t>Innkeeper</t>
  </si>
  <si>
    <t>Dentist</t>
  </si>
  <si>
    <t>Metalsmith</t>
  </si>
  <si>
    <t>Salter</t>
  </si>
  <si>
    <t>Whaler</t>
  </si>
  <si>
    <t>Glassblower</t>
  </si>
  <si>
    <t>Glazier</t>
  </si>
  <si>
    <t>Jeweller</t>
  </si>
  <si>
    <t>Watchman</t>
  </si>
  <si>
    <t>Trapper</t>
  </si>
  <si>
    <t>45584F883A7AF91CDB33CD7A03C0399C</t>
  </si>
  <si>
    <t>4D906658DFDE3F27D19BC9981D687E24</t>
  </si>
  <si>
    <t>7E0F5787E8208006985E3D4E5CEA6B7A</t>
  </si>
  <si>
    <t>341E0D34BDE3AFE4B38191B4031243F2</t>
  </si>
  <si>
    <t>ED94D3CAE0CFC5B6978841F0B17F4E14</t>
  </si>
  <si>
    <t>4BEB412F3180FD100C3C717666607168</t>
  </si>
  <si>
    <t>5ABEF67D359B5622EC006DAB88D9E5DD</t>
  </si>
  <si>
    <t>Messenger</t>
  </si>
  <si>
    <t>Locksmith</t>
  </si>
  <si>
    <t>Logger</t>
  </si>
  <si>
    <t>5D2BBAAF40F718F0EF86E80354D70286</t>
  </si>
  <si>
    <t>DA465CDE5C7CE777BF4E335A67350EE4</t>
  </si>
  <si>
    <t>C0C33AD73B3999544BE4E5A0CDDED6A7</t>
  </si>
  <si>
    <t>D3AE429ECB62D5A8B66B3A8BC6099310</t>
  </si>
  <si>
    <t>F243FB0DAE1718FADF9139BF4065E12B</t>
  </si>
  <si>
    <t>C388CCFFE2C405DD719CAA16A4A9A860</t>
  </si>
  <si>
    <t>BF53E3AF713DB779C5FC98389B4AE96A</t>
  </si>
  <si>
    <t>Miller</t>
  </si>
  <si>
    <t>Miner</t>
  </si>
  <si>
    <t>Minstrel</t>
  </si>
  <si>
    <t>Musician</t>
  </si>
  <si>
    <t>560BD529E4DF27D148C0FE2B890A7EDE</t>
  </si>
  <si>
    <t>101F4AF11CDBE059F3F92F120F315CAF</t>
  </si>
  <si>
    <t>Potter</t>
  </si>
  <si>
    <t>Riverman</t>
  </si>
  <si>
    <t>20330680C9331F1A690251ED0021F746</t>
  </si>
  <si>
    <t>Roofer</t>
  </si>
  <si>
    <t>Thatcher</t>
  </si>
  <si>
    <t>Roper</t>
  </si>
  <si>
    <t>Sailor</t>
  </si>
  <si>
    <t>Seaman</t>
  </si>
  <si>
    <t>Scribe</t>
  </si>
  <si>
    <t>Scrivener</t>
  </si>
  <si>
    <t>Soldier</t>
  </si>
  <si>
    <t>Mercenary</t>
  </si>
  <si>
    <t>Stabler</t>
  </si>
  <si>
    <t>Swordsmith</t>
  </si>
  <si>
    <t>Weaponsmith</t>
  </si>
  <si>
    <t>Tailor</t>
  </si>
  <si>
    <t>Weaver</t>
  </si>
  <si>
    <t>Teamster</t>
  </si>
  <si>
    <t>Tinker</t>
  </si>
  <si>
    <t>Wheelwright</t>
  </si>
  <si>
    <t>Artist</t>
  </si>
  <si>
    <t>SECONDARY SKILLS</t>
  </si>
  <si>
    <t>Animal Trainer</t>
  </si>
  <si>
    <t>Pack Handler</t>
  </si>
  <si>
    <t>Wire Drawer</t>
  </si>
  <si>
    <t>Click to LOCK the sheet.</t>
  </si>
  <si>
    <t>Click to UNLOCK the sheet.</t>
  </si>
  <si>
    <t>CRIT.
HITS</t>
  </si>
  <si>
    <t>Select or Type Secondary Skill(s)</t>
  </si>
  <si>
    <t>Positive</t>
  </si>
  <si>
    <t>Negative</t>
  </si>
  <si>
    <t>Broad-Chested</t>
  </si>
  <si>
    <t>Bosomy</t>
  </si>
  <si>
    <t>Overbite</t>
  </si>
  <si>
    <t>Underbite</t>
  </si>
  <si>
    <t>Gap-Toothed</t>
  </si>
  <si>
    <t>Hirsute</t>
  </si>
  <si>
    <t>Big Ears</t>
  </si>
  <si>
    <t>Broken Nose</t>
  </si>
  <si>
    <t>Chiseled Features</t>
  </si>
  <si>
    <t>Big Nose</t>
  </si>
  <si>
    <t>Callused Hands</t>
  </si>
  <si>
    <t>Clear Eyes</t>
  </si>
  <si>
    <t>Commanding Gaze</t>
  </si>
  <si>
    <t>Bushy Eyebrows</t>
  </si>
  <si>
    <t>Distinctive Birthmark</t>
  </si>
  <si>
    <t>Dazzling Teeth</t>
  </si>
  <si>
    <t>Croaky Voice</t>
  </si>
  <si>
    <t>Eyes Different Colours</t>
  </si>
  <si>
    <t>Defined Muscletone</t>
  </si>
  <si>
    <t>Hairy Facial Mole</t>
  </si>
  <si>
    <t>Facial Mole</t>
  </si>
  <si>
    <t>Distinguished Features</t>
  </si>
  <si>
    <t>Disfiguring Scar</t>
  </si>
  <si>
    <t>Facial Scar</t>
  </si>
  <si>
    <t>Dashing Scar</t>
  </si>
  <si>
    <t>Facial Tic</t>
  </si>
  <si>
    <t>Full Lips</t>
  </si>
  <si>
    <t>Limp Hair</t>
  </si>
  <si>
    <t>Laugh Lines</t>
  </si>
  <si>
    <t>Good Posture</t>
  </si>
  <si>
    <t>Heroic Jawline</t>
  </si>
  <si>
    <t>Missing Finger</t>
  </si>
  <si>
    <t>Mallen Streak</t>
  </si>
  <si>
    <t>Missing Teeth</t>
  </si>
  <si>
    <t>Honest Face</t>
  </si>
  <si>
    <t>Piggish Nose</t>
  </si>
  <si>
    <t>Graceful Jawline</t>
  </si>
  <si>
    <t>Piercing, Facial</t>
  </si>
  <si>
    <t>Lilting Voice</t>
  </si>
  <si>
    <t>Prematurely Graying</t>
  </si>
  <si>
    <t>Lustrous Hair</t>
  </si>
  <si>
    <t>Shrill Voice</t>
  </si>
  <si>
    <t>Thin Hair</t>
  </si>
  <si>
    <t>Resonant Voice</t>
  </si>
  <si>
    <t>Strong Body Odor</t>
  </si>
  <si>
    <t>Youthful Countenance</t>
  </si>
  <si>
    <t>Tattoo, Neck / Facial</t>
  </si>
  <si>
    <t>Winning Smile</t>
  </si>
  <si>
    <t>Torn Ear</t>
  </si>
  <si>
    <t>Mesmerizing Gaze</t>
  </si>
  <si>
    <t>Frown Lines</t>
  </si>
  <si>
    <t>Charming Smile</t>
  </si>
  <si>
    <t>Missing Ear</t>
  </si>
  <si>
    <t>Clear Voice</t>
  </si>
  <si>
    <t>Nasal Voice</t>
  </si>
  <si>
    <t>Bushy Hair</t>
  </si>
  <si>
    <t>Husky Voice</t>
  </si>
  <si>
    <t>Damaged Hair</t>
  </si>
  <si>
    <t>Deep Voice</t>
  </si>
  <si>
    <t>Raspy Voice</t>
  </si>
  <si>
    <t>Receding Hairline</t>
  </si>
  <si>
    <t>Sultry Voice</t>
  </si>
  <si>
    <t>Washerwoman Hands</t>
  </si>
  <si>
    <t>Fine Featured</t>
  </si>
  <si>
    <t>Heavily Tanned</t>
  </si>
  <si>
    <t>(racial norms°)</t>
  </si>
  <si>
    <t>Fair</t>
  </si>
  <si>
    <t>Brown</t>
  </si>
  <si>
    <t>Tan</t>
  </si>
  <si>
    <t>Olive</t>
  </si>
  <si>
    <t>Jaundiced</t>
  </si>
  <si>
    <t>Weather-bronzed</t>
  </si>
  <si>
    <t>Weathered</t>
  </si>
  <si>
    <t>Swarthy</t>
  </si>
  <si>
    <t>Very Light</t>
  </si>
  <si>
    <t>Very dark</t>
  </si>
  <si>
    <t>Dark</t>
  </si>
  <si>
    <t>soft</t>
  </si>
  <si>
    <t>Bronze</t>
  </si>
  <si>
    <t>Chalky</t>
  </si>
  <si>
    <t>Cinnamon</t>
  </si>
  <si>
    <t>Clear</t>
  </si>
  <si>
    <t>Rough</t>
  </si>
  <si>
    <t>Ruddy</t>
  </si>
  <si>
    <t>Sickly</t>
  </si>
  <si>
    <t>Splotchy</t>
  </si>
  <si>
    <t>Sunburnt</t>
  </si>
  <si>
    <t>Golden</t>
  </si>
  <si>
    <t>Flushing</t>
  </si>
  <si>
    <t>Aged</t>
  </si>
  <si>
    <t>Flawless</t>
  </si>
  <si>
    <t>Leathery</t>
  </si>
  <si>
    <t>Pock-marked</t>
  </si>
  <si>
    <t>Soft</t>
  </si>
  <si>
    <t>Tatooed</t>
  </si>
  <si>
    <t>Translucent</t>
  </si>
  <si>
    <t>Windburned</t>
  </si>
  <si>
    <t>Pale</t>
  </si>
  <si>
    <t>Calloused</t>
  </si>
  <si>
    <t>Luminescent</t>
  </si>
  <si>
    <t>Sensuous</t>
  </si>
  <si>
    <t>Perfect</t>
  </si>
  <si>
    <t>Healthy</t>
  </si>
  <si>
    <t>Waxy</t>
  </si>
  <si>
    <t>Weather beaten</t>
  </si>
  <si>
    <t>Youthful</t>
  </si>
  <si>
    <t>Sun-bronzed</t>
  </si>
  <si>
    <t>Widow's Peak</t>
  </si>
  <si>
    <t>Blotchy</t>
  </si>
  <si>
    <t>Red-Orange</t>
  </si>
  <si>
    <t>Dk Red-Orange</t>
  </si>
  <si>
    <t>Lt Red-Orange</t>
  </si>
  <si>
    <t>Auburn</t>
  </si>
  <si>
    <t>Red</t>
  </si>
  <si>
    <t>Blond</t>
  </si>
  <si>
    <t>Dk Brown</t>
  </si>
  <si>
    <t>Lt Brown</t>
  </si>
  <si>
    <t>Dk Auburn</t>
  </si>
  <si>
    <t>Lt Auburn</t>
  </si>
  <si>
    <t>Dk Red</t>
  </si>
  <si>
    <t>Lt Red</t>
  </si>
  <si>
    <t>Dk Blond</t>
  </si>
  <si>
    <t>Lt Blond</t>
  </si>
  <si>
    <t>ht</t>
  </si>
  <si>
    <t>wt</t>
  </si>
  <si>
    <t>complexion</t>
  </si>
  <si>
    <t>Features: Complexion</t>
  </si>
  <si>
    <r>
      <t>Equipment Lookup</t>
    </r>
    <r>
      <rPr>
        <sz val="14"/>
        <color theme="2"/>
        <rFont val="Fontin Sans Regular"/>
      </rPr>
      <t xml:space="preserve"> </t>
    </r>
    <r>
      <rPr>
        <sz val="14"/>
        <rFont val="Fontin Sans Regular"/>
      </rPr>
      <t>(unlock during use)</t>
    </r>
  </si>
  <si>
    <t>Sallow</t>
  </si>
  <si>
    <t>Handsome</t>
  </si>
  <si>
    <t>Hideous</t>
  </si>
  <si>
    <t>Heavyset</t>
  </si>
  <si>
    <t>Plump</t>
  </si>
  <si>
    <t>Lanky</t>
  </si>
  <si>
    <t>Muscular</t>
  </si>
  <si>
    <t>Angular</t>
  </si>
  <si>
    <t>Awkward</t>
  </si>
  <si>
    <t>Bony</t>
  </si>
  <si>
    <t>Brawny</t>
  </si>
  <si>
    <t>Broad</t>
  </si>
  <si>
    <t>Buxom</t>
  </si>
  <si>
    <t>Delicate</t>
  </si>
  <si>
    <t>Gargantuan</t>
  </si>
  <si>
    <t>Goliath</t>
  </si>
  <si>
    <t>Graceful</t>
  </si>
  <si>
    <t>Heavy-set</t>
  </si>
  <si>
    <t>Hunched</t>
  </si>
  <si>
    <t>Husky</t>
  </si>
  <si>
    <t>Lean</t>
  </si>
  <si>
    <t>Lithe</t>
  </si>
  <si>
    <t>Lumbering</t>
  </si>
  <si>
    <t>Nimble</t>
  </si>
  <si>
    <t>Obese</t>
  </si>
  <si>
    <t>Petite</t>
  </si>
  <si>
    <t>Portly</t>
  </si>
  <si>
    <t>Sinewy</t>
  </si>
  <si>
    <t>Skinny</t>
  </si>
  <si>
    <t>Slender</t>
  </si>
  <si>
    <t>Slim</t>
  </si>
  <si>
    <t>Small</t>
  </si>
  <si>
    <t>Solid</t>
  </si>
  <si>
    <t>Spindly</t>
  </si>
  <si>
    <t>Spry</t>
  </si>
  <si>
    <t>Squarish</t>
  </si>
  <si>
    <t>Squat</t>
  </si>
  <si>
    <t>Stocky</t>
  </si>
  <si>
    <t>Tall</t>
  </si>
  <si>
    <t>Thickset</t>
  </si>
  <si>
    <t>Towering</t>
  </si>
  <si>
    <t>Trim</t>
  </si>
  <si>
    <t>Clumsy</t>
  </si>
  <si>
    <t xml:space="preserve">Wan </t>
  </si>
  <si>
    <t>Wiry</t>
  </si>
  <si>
    <t>Withered</t>
  </si>
  <si>
    <t>Burly</t>
  </si>
  <si>
    <t>gangly</t>
  </si>
  <si>
    <t>gawky</t>
  </si>
  <si>
    <t>Slight</t>
  </si>
  <si>
    <t>Statuesque</t>
  </si>
  <si>
    <t>willowy</t>
  </si>
  <si>
    <t>Medium Build</t>
  </si>
  <si>
    <t>Extremely Tall</t>
  </si>
  <si>
    <t>Narrow-Shouldered</t>
  </si>
  <si>
    <t>Barrel-Chested</t>
  </si>
  <si>
    <t>Large-Boned</t>
  </si>
  <si>
    <t>Compact</t>
  </si>
  <si>
    <t>Robust</t>
  </si>
  <si>
    <t>Attractive</t>
  </si>
  <si>
    <t>Plain</t>
  </si>
  <si>
    <t>5. Select your skin tone.</t>
  </si>
  <si>
    <t>7. Choose one or more distinguishing features.</t>
  </si>
  <si>
    <t>6. Choose or type an adjective describing your complexion.</t>
  </si>
  <si>
    <t>8. Describe your comeliness.</t>
  </si>
  <si>
    <t>Small Built</t>
  </si>
  <si>
    <t>Small-framed.</t>
  </si>
  <si>
    <t>BUILD/BODY</t>
  </si>
  <si>
    <t>FACE</t>
  </si>
  <si>
    <t>EYES</t>
  </si>
  <si>
    <t>VOICE</t>
  </si>
  <si>
    <t>MOUTH/TEETH</t>
  </si>
  <si>
    <t>HAIR</t>
  </si>
  <si>
    <t>ATTRACTIVENESS</t>
  </si>
  <si>
    <t>NOSE</t>
  </si>
  <si>
    <t>EARS</t>
  </si>
  <si>
    <t>COMPLEXION</t>
  </si>
  <si>
    <t>BODY MODIFICATIONS</t>
  </si>
  <si>
    <t>homeland</t>
  </si>
  <si>
    <t>Cloudy</t>
  </si>
  <si>
    <t>Beady</t>
  </si>
  <si>
    <t>Brooding</t>
  </si>
  <si>
    <t>Close-set</t>
  </si>
  <si>
    <t>Deep-set</t>
  </si>
  <si>
    <t>Dreamy</t>
  </si>
  <si>
    <t>Empty</t>
  </si>
  <si>
    <t>Cold</t>
  </si>
  <si>
    <t>Hard</t>
  </si>
  <si>
    <t>Honest</t>
  </si>
  <si>
    <t>Penetrating</t>
  </si>
  <si>
    <t>Piercing</t>
  </si>
  <si>
    <t>Restless</t>
  </si>
  <si>
    <t>Sultry</t>
  </si>
  <si>
    <t>Wide-spaced</t>
  </si>
  <si>
    <t>Wild</t>
  </si>
  <si>
    <t>Balding</t>
  </si>
  <si>
    <t>Braided</t>
  </si>
  <si>
    <t>Coarse</t>
  </si>
  <si>
    <t>Tangled</t>
  </si>
  <si>
    <t>Shaggy</t>
  </si>
  <si>
    <t>Shaven</t>
  </si>
  <si>
    <t>Shoulder-length</t>
  </si>
  <si>
    <t>Long</t>
  </si>
  <si>
    <t>Short</t>
  </si>
  <si>
    <t>Slick</t>
  </si>
  <si>
    <t>Unbound</t>
  </si>
  <si>
    <t>Unruly</t>
  </si>
  <si>
    <t>Wispy</t>
  </si>
  <si>
    <t>Wooly</t>
  </si>
  <si>
    <t>Tied</t>
  </si>
  <si>
    <t>Neat</t>
  </si>
  <si>
    <t>Close-cropped</t>
  </si>
  <si>
    <t>Heavily-tanned</t>
  </si>
  <si>
    <t>Sleek</t>
  </si>
  <si>
    <t>description</t>
  </si>
  <si>
    <t>Small build.</t>
  </si>
  <si>
    <t>Average build.</t>
  </si>
  <si>
    <t>Broad-built.</t>
  </si>
  <si>
    <t>Of tall build.</t>
  </si>
  <si>
    <t>Of large build.</t>
  </si>
  <si>
    <t>Huge build.</t>
  </si>
  <si>
    <t>Of slim build.</t>
  </si>
  <si>
    <t>STD</t>
  </si>
  <si>
    <t>STF</t>
  </si>
  <si>
    <t>build</t>
  </si>
  <si>
    <t>Tall°</t>
  </si>
  <si>
    <t>Slim°</t>
  </si>
  <si>
    <t>Small°</t>
  </si>
  <si>
    <t>CHOOSE</t>
  </si>
  <si>
    <t>DESCR</t>
  </si>
  <si>
    <t>Average°</t>
  </si>
  <si>
    <t>Build</t>
  </si>
  <si>
    <t>Ht_Mod</t>
  </si>
  <si>
    <t>Wt_Mod</t>
  </si>
  <si>
    <t>secondary skills</t>
  </si>
  <si>
    <t>4. Choose or type one or more general adjectives.</t>
  </si>
  <si>
    <t>Select one or more general adjectives.</t>
  </si>
  <si>
    <t>thin</t>
  </si>
  <si>
    <t>LIGHTER</t>
  </si>
  <si>
    <t>HEAVIER</t>
  </si>
  <si>
    <t>DEXTERITY</t>
  </si>
  <si>
    <t>LOW</t>
  </si>
  <si>
    <t>HIGH</t>
  </si>
  <si>
    <t>STRENGTH</t>
  </si>
  <si>
    <t>agile</t>
  </si>
  <si>
    <t>ample</t>
  </si>
  <si>
    <t>angular</t>
  </si>
  <si>
    <t>awkward</t>
  </si>
  <si>
    <t>barrel-chested</t>
  </si>
  <si>
    <t>big</t>
  </si>
  <si>
    <t>big-bellied</t>
  </si>
  <si>
    <t>bony</t>
  </si>
  <si>
    <t>brawny</t>
  </si>
  <si>
    <t>broad</t>
  </si>
  <si>
    <t>buxom</t>
  </si>
  <si>
    <t>chunky</t>
  </si>
  <si>
    <t>colossal</t>
  </si>
  <si>
    <t>compact</t>
  </si>
  <si>
    <t>corpulent</t>
  </si>
  <si>
    <t>curvy</t>
  </si>
  <si>
    <t>dainty</t>
  </si>
  <si>
    <t>defined</t>
  </si>
  <si>
    <t>delicate</t>
  </si>
  <si>
    <t>emaciated</t>
  </si>
  <si>
    <t>fat</t>
  </si>
  <si>
    <t>firm</t>
  </si>
  <si>
    <t>frail</t>
  </si>
  <si>
    <t>gargantuan</t>
  </si>
  <si>
    <t>gigantic</t>
  </si>
  <si>
    <t>goliath</t>
  </si>
  <si>
    <t>graceful</t>
  </si>
  <si>
    <t>heavy</t>
  </si>
  <si>
    <t>huge</t>
  </si>
  <si>
    <t>hulking</t>
  </si>
  <si>
    <t>hunched</t>
  </si>
  <si>
    <t>husky</t>
  </si>
  <si>
    <t>immense</t>
  </si>
  <si>
    <t>lanky</t>
  </si>
  <si>
    <t>large</t>
  </si>
  <si>
    <t>lean</t>
  </si>
  <si>
    <t>lithe</t>
  </si>
  <si>
    <t>long-legged</t>
  </si>
  <si>
    <t>long-limbed</t>
  </si>
  <si>
    <t>lumbering</t>
  </si>
  <si>
    <t>mammoth</t>
  </si>
  <si>
    <t>massive</t>
  </si>
  <si>
    <t>mighty</t>
  </si>
  <si>
    <t>muscular</t>
  </si>
  <si>
    <t>nimble</t>
  </si>
  <si>
    <t>obese</t>
  </si>
  <si>
    <t>overweight</t>
  </si>
  <si>
    <t>petite</t>
  </si>
  <si>
    <t>plodding</t>
  </si>
  <si>
    <t>plump</t>
  </si>
  <si>
    <t>ponderous</t>
  </si>
  <si>
    <t>portly</t>
  </si>
  <si>
    <t>potbellied</t>
  </si>
  <si>
    <t>quick</t>
  </si>
  <si>
    <t>rotund</t>
  </si>
  <si>
    <t>sculpted</t>
  </si>
  <si>
    <t>sinewy</t>
  </si>
  <si>
    <t>skinny</t>
  </si>
  <si>
    <t>slender</t>
  </si>
  <si>
    <t>slim</t>
  </si>
  <si>
    <t>small</t>
  </si>
  <si>
    <t>small-waisted</t>
  </si>
  <si>
    <t>solid</t>
  </si>
  <si>
    <t>spindly</t>
  </si>
  <si>
    <t>spry</t>
  </si>
  <si>
    <t>squat</t>
  </si>
  <si>
    <t>stocky</t>
  </si>
  <si>
    <t>stout</t>
  </si>
  <si>
    <t>strapping</t>
  </si>
  <si>
    <t>streamlined</t>
  </si>
  <si>
    <t>stubby</t>
  </si>
  <si>
    <t>stunted</t>
  </si>
  <si>
    <t>substantial</t>
  </si>
  <si>
    <t>supple</t>
  </si>
  <si>
    <t>swift-moving</t>
  </si>
  <si>
    <t>tall</t>
  </si>
  <si>
    <t>thick</t>
  </si>
  <si>
    <t>thickset</t>
  </si>
  <si>
    <t>towering</t>
  </si>
  <si>
    <t>tremendous</t>
  </si>
  <si>
    <t>trim</t>
  </si>
  <si>
    <t>uncoordinated</t>
  </si>
  <si>
    <t>underfed</t>
  </si>
  <si>
    <t>undersized</t>
  </si>
  <si>
    <t>underweight</t>
  </si>
  <si>
    <t>voluptuous</t>
  </si>
  <si>
    <t>wee</t>
  </si>
  <si>
    <t>wide</t>
  </si>
  <si>
    <t>wiry</t>
  </si>
  <si>
    <t>withered</t>
  </si>
  <si>
    <t>Elf-like</t>
  </si>
  <si>
    <t>squarish</t>
  </si>
  <si>
    <t>FRAME</t>
  </si>
  <si>
    <t>MEDIUM</t>
  </si>
  <si>
    <t>LARGE</t>
  </si>
  <si>
    <t>SMALL</t>
  </si>
  <si>
    <t>MALE</t>
  </si>
  <si>
    <t>FEMALE</t>
  </si>
  <si>
    <t>GENDER-TYPICAL</t>
  </si>
  <si>
    <t>SHORT</t>
  </si>
  <si>
    <t>TALL</t>
  </si>
  <si>
    <t>Wt. of Treasure Carried</t>
  </si>
  <si>
    <t xml:space="preserve"> </t>
  </si>
  <si>
    <t>Allowed?</t>
  </si>
  <si>
    <t>Shading (Experimental)</t>
  </si>
  <si>
    <t>Illiterate</t>
  </si>
  <si>
    <t>HEIGHT</t>
  </si>
  <si>
    <t>AGE</t>
  </si>
  <si>
    <t>YOUNG</t>
  </si>
  <si>
    <t>OLD</t>
  </si>
  <si>
    <t>TONE</t>
  </si>
  <si>
    <t>Medium</t>
  </si>
  <si>
    <r>
      <rPr>
        <b/>
        <sz val="16"/>
        <rFont val="Fontin Sans Regular"/>
      </rPr>
      <t>Death</t>
    </r>
    <r>
      <rPr>
        <sz val="16"/>
        <rFont val="Fontin Sans Regular"/>
      </rPr>
      <t xml:space="preserve">: </t>
    </r>
    <r>
      <rPr>
        <sz val="14"/>
        <rFont val="Fontin Sans Regular"/>
      </rPr>
      <t>Death Magic, Death Ray, Paralysis</t>
    </r>
  </si>
  <si>
    <r>
      <rPr>
        <b/>
        <sz val="16"/>
        <rFont val="Fontin Sans Regular"/>
      </rPr>
      <t>Transformation:</t>
    </r>
    <r>
      <rPr>
        <sz val="14"/>
        <rFont val="Fontin Sans Regular"/>
      </rPr>
      <t xml:space="preserve"> Petrifaction, Polymorph</t>
    </r>
  </si>
  <si>
    <r>
      <rPr>
        <b/>
        <sz val="16"/>
        <rFont val="Fontin Sans Regular"/>
      </rPr>
      <t>Device:</t>
    </r>
    <r>
      <rPr>
        <sz val="14"/>
        <rFont val="Fontin Sans Regular"/>
      </rPr>
      <t xml:space="preserve"> Magical Rings, Rods, Staves, Wands</t>
    </r>
  </si>
  <si>
    <r>
      <rPr>
        <b/>
        <sz val="16"/>
        <rFont val="Fontin Sans Regular"/>
      </rPr>
      <t>Avoidance:</t>
    </r>
    <r>
      <rPr>
        <sz val="16"/>
        <rFont val="Fontin Sans Regular"/>
      </rPr>
      <t xml:space="preserve"> </t>
    </r>
    <r>
      <rPr>
        <sz val="14"/>
        <rFont val="Fontin Sans Regular"/>
      </rPr>
      <t>Breath, Rays, Some traps</t>
    </r>
  </si>
  <si>
    <r>
      <rPr>
        <b/>
        <sz val="16"/>
        <rFont val="Fontin Sans Regular"/>
      </rPr>
      <t>Sorcery:</t>
    </r>
    <r>
      <rPr>
        <sz val="16"/>
        <rFont val="Fontin Sans Regular"/>
      </rPr>
      <t xml:space="preserve"> </t>
    </r>
    <r>
      <rPr>
        <sz val="14"/>
        <rFont val="Fontin Sans Regular"/>
      </rPr>
      <t>Spells, Scrolls, Spell-like abilities</t>
    </r>
  </si>
  <si>
    <t xml:space="preserve"> Poison, Radiation</t>
  </si>
  <si>
    <t xml:space="preserve"> Dodgeable Spells (Fireball, Entangle, etc.)</t>
  </si>
  <si>
    <t xml:space="preserve"> Willpower Spells, Mind control, etc.</t>
  </si>
  <si>
    <t>All</t>
  </si>
  <si>
    <t>TONE GROUP</t>
  </si>
  <si>
    <t>Glaucous</t>
  </si>
  <si>
    <t>Dusky</t>
  </si>
  <si>
    <t>Dusky Grey</t>
  </si>
  <si>
    <t>PIC-M</t>
  </si>
  <si>
    <t>PIC-F</t>
  </si>
  <si>
    <t>Milk White</t>
  </si>
  <si>
    <t>DESCRIPTOR GROUP</t>
  </si>
  <si>
    <t>Weathering</t>
  </si>
  <si>
    <t>RACIAL TYPIFIERS</t>
  </si>
  <si>
    <t>Pallid</t>
  </si>
  <si>
    <t>Pasty</t>
  </si>
  <si>
    <t>DESCRIPTOR</t>
  </si>
  <si>
    <t>Unarmored°</t>
  </si>
  <si>
    <t>The Character Sheet of Wondrous Automation - Beta Version - 1.07 - by Maezar. 2014. Do not repurpose this sheet for other systems without permission.
“Astonishing Swordsmen &amp; Sorcerers of Hyperborea”, “AS&amp;SH”, and all other North Wind Adventures product names and their respective logos 
are trademarks of North Wind Adventures, LLC in the USA and other countries, and they are used with permission in this document.</t>
  </si>
  <si>
    <r>
      <rPr>
        <b/>
        <sz val="14"/>
        <color theme="1"/>
        <rFont val="Fontin Sans Regular"/>
      </rPr>
      <t>*Grand Mastery</t>
    </r>
    <r>
      <rPr>
        <sz val="14"/>
        <color theme="1"/>
        <rFont val="Fontin Sans Regular"/>
      </rPr>
      <t>: At L4+, fighters may achieve Grand Mastery with a single mastered weapon. (Select "G" for "Skill" in the WEAPONS table.)</t>
    </r>
  </si>
  <si>
    <t>alluring</t>
  </si>
  <si>
    <t>attractive</t>
  </si>
  <si>
    <t>beautiful</t>
  </si>
  <si>
    <t>captivating</t>
  </si>
  <si>
    <t>dazzling</t>
  </si>
  <si>
    <t>dreamy</t>
  </si>
  <si>
    <t>mesmerizing</t>
  </si>
  <si>
    <t>charming</t>
  </si>
  <si>
    <t>Large ears</t>
  </si>
  <si>
    <t>Lustrous </t>
  </si>
  <si>
    <t>Damaged</t>
  </si>
  <si>
    <t>Limp </t>
  </si>
  <si>
    <t>Bushy</t>
  </si>
  <si>
    <t>Receding</t>
  </si>
  <si>
    <t>Thin</t>
  </si>
  <si>
    <t>BETA VERSION 1.13 - June 20, 2014</t>
  </si>
  <si>
    <t>Thieves' Cant</t>
  </si>
  <si>
    <t>Magic</t>
  </si>
  <si>
    <t>temp</t>
  </si>
</sst>
</file>

<file path=xl/styles.xml><?xml version="1.0" encoding="utf-8"?>
<styleSheet xmlns="http://schemas.openxmlformats.org/spreadsheetml/2006/main" xmlns:mc="http://schemas.openxmlformats.org/markup-compatibility/2006" xmlns:x14ac="http://schemas.microsoft.com/office/spreadsheetml/2009/9/ac" mc:Ignorable="x14ac">
  <numFmts count="27">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0;\-0;0"/>
    <numFmt numFmtId="165" formatCode="mmm\-d\-yyyy"/>
    <numFmt numFmtId="166" formatCode="\(\+0\);\(\-0\);;@"/>
    <numFmt numFmtId="167" formatCode="\+#,##0;&quot;0&quot;"/>
    <numFmt numFmtId="168" formatCode="#&quot;:20&quot;;\-\-;\-\-"/>
    <numFmt numFmtId="169" formatCode="#&quot;:12&quot;;\-\-;\-\-"/>
    <numFmt numFmtId="170" formatCode="#&quot;:1st&quot;;\-0;0;@"/>
    <numFmt numFmtId="171" formatCode="\+0%;;;"/>
    <numFmt numFmtId="172" formatCode="\+0%;\+0%;\+0%;"/>
    <numFmt numFmtId="173" formatCode="0&quot; lbs.&quot;;;;@"/>
    <numFmt numFmtId="174" formatCode="#;;;"/>
    <numFmt numFmtId="175" formatCode="0.00&quot; lbs.&quot;;;;@"/>
    <numFmt numFmtId="176" formatCode="\+0;\-0;;"/>
    <numFmt numFmtId="177" formatCode="\+0;0;0"/>
    <numFmt numFmtId="178" formatCode=";;;&quot; &quot;@"/>
    <numFmt numFmtId="179" formatCode="#&quot;:12&quot;;\-\-;0"/>
    <numFmt numFmtId="180" formatCode=";;"/>
    <numFmt numFmtId="181" formatCode="#&quot; pages&quot;;;;"/>
    <numFmt numFmtId="182" formatCode="0.0"/>
    <numFmt numFmtId="183" formatCode="#&quot;%&quot;"/>
    <numFmt numFmtId="184" formatCode="#&quot;:6&quot;"/>
    <numFmt numFmtId="185" formatCode="#&quot; lbs.&quot;;;;"/>
    <numFmt numFmtId="186" formatCode="&quot;(&quot;#&quot;)&quot;;&quot;(&quot;#&quot;)&quot;;&quot;(&quot;#&quot;)&quot;"/>
  </numFmts>
  <fonts count="179" x14ac:knownFonts="1">
    <font>
      <sz val="12"/>
      <color theme="1"/>
      <name val="Calibri"/>
      <family val="2"/>
      <scheme val="minor"/>
    </font>
    <font>
      <sz val="12"/>
      <color theme="1"/>
      <name val="Calibri"/>
      <family val="2"/>
      <scheme val="minor"/>
    </font>
    <font>
      <sz val="12"/>
      <color theme="1"/>
      <name val="Calibri"/>
      <family val="2"/>
      <scheme val="minor"/>
    </font>
    <font>
      <sz val="11"/>
      <color theme="1"/>
      <name val="Futura Std Book"/>
    </font>
    <font>
      <u/>
      <sz val="12"/>
      <color theme="10"/>
      <name val="Calibri"/>
      <family val="2"/>
      <scheme val="minor"/>
    </font>
    <font>
      <u/>
      <sz val="12"/>
      <color theme="11"/>
      <name val="Calibri"/>
      <family val="2"/>
      <scheme val="minor"/>
    </font>
    <font>
      <sz val="8"/>
      <name val="Calibri"/>
      <family val="2"/>
      <scheme val="minor"/>
    </font>
    <font>
      <b/>
      <sz val="12"/>
      <color theme="1"/>
      <name val="Calibri"/>
      <family val="2"/>
      <scheme val="minor"/>
    </font>
    <font>
      <b/>
      <sz val="11"/>
      <color theme="1"/>
      <name val="Futura Std Book"/>
    </font>
    <font>
      <sz val="14"/>
      <color theme="2"/>
      <name val="Futura Std Medium"/>
    </font>
    <font>
      <sz val="14"/>
      <name val="Futura Std Medium"/>
    </font>
    <font>
      <sz val="16"/>
      <color theme="1"/>
      <name val="Calibri"/>
      <family val="2"/>
      <scheme val="minor"/>
    </font>
    <font>
      <sz val="12"/>
      <name val="Calibri"/>
      <family val="2"/>
      <scheme val="minor"/>
    </font>
    <font>
      <sz val="12"/>
      <color theme="2"/>
      <name val="Calibri"/>
      <family val="2"/>
      <scheme val="minor"/>
    </font>
    <font>
      <b/>
      <sz val="16"/>
      <color theme="1"/>
      <name val="Calibri"/>
      <family val="2"/>
      <scheme val="minor"/>
    </font>
    <font>
      <sz val="16"/>
      <name val="Calibri"/>
      <family val="2"/>
      <scheme val="minor"/>
    </font>
    <font>
      <b/>
      <sz val="9"/>
      <color theme="2"/>
      <name val="Calibri"/>
      <family val="2"/>
      <scheme val="minor"/>
    </font>
    <font>
      <sz val="8"/>
      <color theme="2"/>
      <name val="Calibri"/>
      <family val="2"/>
      <scheme val="minor"/>
    </font>
    <font>
      <sz val="14"/>
      <color theme="1"/>
      <name val="Calibri"/>
      <scheme val="minor"/>
    </font>
    <font>
      <sz val="14"/>
      <color theme="2"/>
      <name val="Calibri"/>
      <scheme val="minor"/>
    </font>
    <font>
      <sz val="16"/>
      <color rgb="FF000000"/>
      <name val="Calibri"/>
      <scheme val="minor"/>
    </font>
    <font>
      <b/>
      <i/>
      <sz val="14"/>
      <color theme="1"/>
      <name val="Futura Std Medium"/>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2"/>
      <color rgb="FF006100"/>
      <name val="Calibri"/>
      <family val="2"/>
      <scheme val="minor"/>
    </font>
    <font>
      <sz val="12"/>
      <color rgb="FF9C6500"/>
      <name val="Calibri"/>
      <family val="2"/>
      <scheme val="minor"/>
    </font>
    <font>
      <sz val="12"/>
      <color rgb="FF3F3F76"/>
      <name val="Calibri"/>
      <family val="2"/>
      <scheme val="minor"/>
    </font>
    <font>
      <b/>
      <sz val="12"/>
      <color rgb="FF3F3F3F"/>
      <name val="Calibri"/>
      <family val="2"/>
      <scheme val="minor"/>
    </font>
    <font>
      <b/>
      <sz val="12"/>
      <color rgb="FFFA7D00"/>
      <name val="Calibri"/>
      <family val="2"/>
      <scheme val="minor"/>
    </font>
    <font>
      <sz val="12"/>
      <color rgb="FFFA7D00"/>
      <name val="Calibri"/>
      <family val="2"/>
      <scheme val="minor"/>
    </font>
    <font>
      <b/>
      <sz val="12"/>
      <color theme="0"/>
      <name val="Calibri"/>
      <family val="2"/>
      <scheme val="minor"/>
    </font>
    <font>
      <sz val="12"/>
      <color rgb="FFFF0000"/>
      <name val="Calibri"/>
      <family val="2"/>
      <scheme val="minor"/>
    </font>
    <font>
      <i/>
      <sz val="12"/>
      <color rgb="FF7F7F7F"/>
      <name val="Calibri"/>
      <family val="2"/>
      <scheme val="minor"/>
    </font>
    <font>
      <sz val="12"/>
      <color theme="0"/>
      <name val="Calibri"/>
      <family val="2"/>
      <scheme val="minor"/>
    </font>
    <font>
      <b/>
      <sz val="18"/>
      <color theme="1"/>
      <name val="Calibri"/>
      <scheme val="minor"/>
    </font>
    <font>
      <b/>
      <sz val="16"/>
      <color rgb="FF800000"/>
      <name val="Calibri"/>
      <scheme val="minor"/>
    </font>
    <font>
      <sz val="12"/>
      <color rgb="FF800000"/>
      <name val="Calibri"/>
      <scheme val="minor"/>
    </font>
    <font>
      <b/>
      <sz val="16"/>
      <name val="Calibri"/>
      <scheme val="minor"/>
    </font>
    <font>
      <sz val="14"/>
      <color theme="1"/>
      <name val="Fontin Sans Regular"/>
    </font>
    <font>
      <sz val="12"/>
      <color theme="1"/>
      <name val="Fontin Sans Regular"/>
    </font>
    <font>
      <sz val="14"/>
      <color rgb="FF000000"/>
      <name val="Fontin Sans Regular"/>
    </font>
    <font>
      <b/>
      <sz val="14"/>
      <color theme="1"/>
      <name val="Fontin Sans Regular"/>
    </font>
    <font>
      <sz val="14"/>
      <color theme="1"/>
      <name val="Fontin Sans Small Caps"/>
    </font>
    <font>
      <sz val="14"/>
      <name val="Fontin Sans Small Caps"/>
    </font>
    <font>
      <sz val="14"/>
      <color theme="1" tint="0.499984740745262"/>
      <name val="Fontin Sans Regular"/>
    </font>
    <font>
      <sz val="11"/>
      <color theme="0" tint="-0.499984740745262"/>
      <name val="Fontin Sans Regular"/>
    </font>
    <font>
      <b/>
      <sz val="14"/>
      <color theme="2"/>
      <name val="Fontin Sans Regular"/>
    </font>
    <font>
      <sz val="14"/>
      <color theme="2"/>
      <name val="Fontin Sans Regular"/>
    </font>
    <font>
      <b/>
      <sz val="14"/>
      <color rgb="FFEEECE1"/>
      <name val="Fontin Sans Regular"/>
    </font>
    <font>
      <sz val="14"/>
      <color rgb="FFEEECE1"/>
      <name val="Fontin Sans Regular"/>
    </font>
    <font>
      <b/>
      <sz val="16"/>
      <color theme="5"/>
      <name val="Fontin Sans Regular"/>
    </font>
    <font>
      <sz val="14"/>
      <color theme="0" tint="-0.34998626667073579"/>
      <name val="Fontin Sans Regular"/>
    </font>
    <font>
      <b/>
      <sz val="14"/>
      <color theme="1" tint="0.499984740745262"/>
      <name val="Fontin Sans Regular"/>
    </font>
    <font>
      <sz val="14"/>
      <color rgb="FFEEECE1"/>
      <name val="Calibri"/>
    </font>
    <font>
      <b/>
      <sz val="14"/>
      <color rgb="FF000000"/>
      <name val="Calibri"/>
    </font>
    <font>
      <sz val="14"/>
      <color rgb="FF000000"/>
      <name val="Calibri"/>
    </font>
    <font>
      <sz val="12"/>
      <color indexed="8"/>
      <name val="Fontin Sans Regular"/>
    </font>
    <font>
      <sz val="12.5"/>
      <color theme="1"/>
      <name val="Fontin Sans Regular"/>
    </font>
    <font>
      <sz val="14"/>
      <color theme="0" tint="-0.499984740745262"/>
      <name val="Fontin Sans Regular"/>
    </font>
    <font>
      <b/>
      <sz val="14"/>
      <name val="Fontin Sans Small Caps"/>
    </font>
    <font>
      <b/>
      <sz val="16"/>
      <color theme="0" tint="-0.499984740745262"/>
      <name val="Calibri"/>
      <scheme val="minor"/>
    </font>
    <font>
      <sz val="16"/>
      <color theme="0" tint="-0.499984740745262"/>
      <name val="Calibri"/>
      <scheme val="minor"/>
    </font>
    <font>
      <sz val="14"/>
      <name val="Calibri"/>
      <scheme val="minor"/>
    </font>
    <font>
      <b/>
      <sz val="14"/>
      <name val="Calibri"/>
      <scheme val="minor"/>
    </font>
    <font>
      <b/>
      <sz val="12"/>
      <color theme="2" tint="-9.9978637043366805E-2"/>
      <name val="Calibri"/>
      <scheme val="minor"/>
    </font>
    <font>
      <sz val="14"/>
      <name val="Fontin Sans Regular"/>
    </font>
    <font>
      <sz val="11"/>
      <name val="Fontin Sans Regular"/>
    </font>
    <font>
      <sz val="14"/>
      <color theme="1" tint="0.34998626667073579"/>
      <name val="Fontin Sans Regular"/>
    </font>
    <font>
      <sz val="14"/>
      <color theme="0"/>
      <name val="Fontin Sans Regular"/>
    </font>
    <font>
      <b/>
      <sz val="18"/>
      <name val="Fontin Sans Regular"/>
    </font>
    <font>
      <sz val="16"/>
      <name val="Fontin Sans Regular"/>
    </font>
    <font>
      <sz val="15"/>
      <name val="Fontin Sans Regular"/>
    </font>
    <font>
      <sz val="10"/>
      <name val="Fontin Sans Regular"/>
    </font>
    <font>
      <b/>
      <sz val="22"/>
      <name val="Fontin Sans Regular"/>
    </font>
    <font>
      <b/>
      <sz val="16"/>
      <name val="Fontin Sans Regular"/>
    </font>
    <font>
      <b/>
      <sz val="14"/>
      <color rgb="FF000000"/>
      <name val="Fontin Sans Regular"/>
    </font>
    <font>
      <b/>
      <sz val="22"/>
      <color rgb="FF000000"/>
      <name val="Fontin Sans Regular"/>
    </font>
    <font>
      <sz val="14"/>
      <color rgb="FFFFFFFF"/>
      <name val="Fontin Sans Regular"/>
    </font>
    <font>
      <sz val="14"/>
      <color theme="0" tint="-0.249977111117893"/>
      <name val="Fontin Sans Regular"/>
    </font>
    <font>
      <b/>
      <sz val="20"/>
      <name val="Fontin Sans Small Caps"/>
    </font>
    <font>
      <sz val="20"/>
      <name val="Fontin Sans Small Caps"/>
    </font>
    <font>
      <sz val="16"/>
      <name val="Fontin Sans Small Caps"/>
    </font>
    <font>
      <b/>
      <sz val="16"/>
      <name val="Fontin Sans Small Caps"/>
    </font>
    <font>
      <sz val="16"/>
      <color theme="0" tint="-0.34998626667073579"/>
      <name val="Fontin Sans Small Caps"/>
    </font>
    <font>
      <b/>
      <sz val="16"/>
      <color theme="1"/>
      <name val="Fontin Sans Regular"/>
    </font>
    <font>
      <sz val="16"/>
      <color theme="1"/>
      <name val="Fontin Sans Regular"/>
    </font>
    <font>
      <sz val="16"/>
      <color theme="1"/>
      <name val="Fontin Sans Small Caps"/>
    </font>
    <font>
      <b/>
      <sz val="14"/>
      <color theme="0" tint="-0.14999847407452621"/>
      <name val="Calibri"/>
      <scheme val="minor"/>
    </font>
    <font>
      <b/>
      <sz val="14"/>
      <color theme="5" tint="-0.249977111117893"/>
      <name val="Calibri"/>
      <scheme val="minor"/>
    </font>
    <font>
      <sz val="12"/>
      <color theme="5" tint="-0.249977111117893"/>
      <name val="Calibri"/>
      <scheme val="minor"/>
    </font>
    <font>
      <sz val="12"/>
      <name val="Fontin Sans Small Caps"/>
    </font>
    <font>
      <sz val="14"/>
      <color theme="0" tint="-0.34998626667073579"/>
      <name val="Fontin Sans Small Caps"/>
    </font>
    <font>
      <sz val="22"/>
      <color rgb="FF000000"/>
      <name val="Fontin Sans Regular"/>
    </font>
    <font>
      <sz val="16"/>
      <color rgb="FF000000"/>
      <name val="Fontin Sans Small Caps"/>
    </font>
    <font>
      <sz val="22"/>
      <name val="Fontin Sans Small Caps"/>
    </font>
    <font>
      <sz val="14"/>
      <color rgb="FF000000"/>
      <name val="Fontin Sans Small Caps"/>
    </font>
    <font>
      <sz val="16"/>
      <color rgb="FF000000"/>
      <name val="Fontin Sans Regular"/>
    </font>
    <font>
      <sz val="15"/>
      <color theme="1"/>
      <name val="Fontin Sans Small Caps"/>
    </font>
    <font>
      <sz val="15"/>
      <name val="Fontin Sans Small Caps"/>
    </font>
    <font>
      <sz val="13"/>
      <color theme="1"/>
      <name val="Fontin Sans Regular"/>
    </font>
    <font>
      <sz val="12"/>
      <color rgb="FF000000"/>
      <name val="Fontin Sans Regular"/>
    </font>
    <font>
      <b/>
      <sz val="22"/>
      <color theme="1"/>
      <name val="Fontin Sans Regular"/>
    </font>
    <font>
      <i/>
      <sz val="14"/>
      <color theme="1"/>
      <name val="Fontin Sans Regular"/>
    </font>
    <font>
      <sz val="14"/>
      <color rgb="FF000000"/>
      <name val="Fontin SmallCaps"/>
    </font>
    <font>
      <sz val="12"/>
      <color rgb="FF9C0006"/>
      <name val="Calibri"/>
      <family val="2"/>
      <scheme val="minor"/>
    </font>
    <font>
      <b/>
      <sz val="14"/>
      <name val="Fontin Sans Regular"/>
    </font>
    <font>
      <sz val="18"/>
      <color theme="1"/>
      <name val="Calibri"/>
      <family val="2"/>
      <scheme val="minor"/>
    </font>
    <font>
      <sz val="13"/>
      <color theme="1" tint="0.499984740745262"/>
      <name val="Fontin Sans Small Caps"/>
    </font>
    <font>
      <sz val="9"/>
      <color theme="0" tint="-4.9989318521683403E-2"/>
      <name val="Fontin Sans Small Caps"/>
    </font>
    <font>
      <sz val="9"/>
      <color theme="0"/>
      <name val="Fontin Sans Small Caps"/>
    </font>
    <font>
      <sz val="24"/>
      <name val="Fontin Sans Regular"/>
    </font>
    <font>
      <sz val="14"/>
      <color theme="1"/>
      <name val="Arial"/>
    </font>
    <font>
      <sz val="13.5"/>
      <name val="Fontin Sans Regular"/>
    </font>
    <font>
      <b/>
      <u/>
      <sz val="14"/>
      <name val="Fontin Sans Regular"/>
    </font>
    <font>
      <sz val="11.5"/>
      <name val="Fontin Sans Small Caps"/>
    </font>
    <font>
      <sz val="11"/>
      <name val="Menlo Bold"/>
    </font>
    <font>
      <sz val="11"/>
      <name val="Arial"/>
    </font>
    <font>
      <sz val="11"/>
      <name val="Monaco"/>
    </font>
    <font>
      <sz val="14"/>
      <color theme="1"/>
      <name val="Futura Std Book"/>
    </font>
    <font>
      <sz val="13"/>
      <name val="Fontin Sans Regular"/>
    </font>
    <font>
      <sz val="19"/>
      <name val="Menlo Bold"/>
    </font>
    <font>
      <sz val="24"/>
      <name val="Menlo Regular"/>
    </font>
    <font>
      <sz val="16"/>
      <color theme="0"/>
      <name val="Calibri"/>
      <scheme val="minor"/>
    </font>
    <font>
      <sz val="16"/>
      <color rgb="FFFF0000"/>
      <name val="Calibri"/>
      <scheme val="minor"/>
    </font>
    <font>
      <b/>
      <sz val="20"/>
      <color theme="1" tint="0.249977111117893"/>
      <name val="Fontin Sans Small Caps"/>
    </font>
    <font>
      <b/>
      <sz val="14"/>
      <color theme="1"/>
      <name val="Fontin Sans Small Caps"/>
    </font>
    <font>
      <sz val="23"/>
      <name val="Menlo Regular"/>
    </font>
    <font>
      <sz val="16"/>
      <color indexed="8"/>
      <name val="Fontin Sans Regular"/>
    </font>
    <font>
      <sz val="16"/>
      <color theme="0" tint="-0.499984740745262"/>
      <name val="Fontin Sans Regular"/>
    </font>
    <font>
      <sz val="14"/>
      <color indexed="81"/>
      <name val="Fontin Sans Regular"/>
    </font>
    <font>
      <b/>
      <sz val="14"/>
      <color theme="1"/>
      <name val="Calibri"/>
      <scheme val="minor"/>
    </font>
    <font>
      <sz val="36"/>
      <color theme="1"/>
      <name val="UnZialish"/>
    </font>
    <font>
      <sz val="12"/>
      <color theme="1" tint="0.34998626667073579"/>
      <name val="Calibri"/>
      <family val="2"/>
      <scheme val="minor"/>
    </font>
    <font>
      <sz val="11"/>
      <color theme="1" tint="0.34998626667073579"/>
      <name val="Fontin Sans Regular"/>
    </font>
    <font>
      <sz val="13"/>
      <color theme="2"/>
      <name val="Arial"/>
    </font>
    <font>
      <b/>
      <sz val="14"/>
      <color rgb="FFEEECE1"/>
      <name val="Arial"/>
    </font>
    <font>
      <sz val="11"/>
      <color theme="0" tint="-0.14999847407452621"/>
      <name val="Arial"/>
    </font>
    <font>
      <sz val="13"/>
      <color theme="1"/>
      <name val="Arial"/>
    </font>
    <font>
      <sz val="14"/>
      <color rgb="FF000000"/>
      <name val="Arial"/>
    </font>
    <font>
      <sz val="11"/>
      <color theme="1"/>
      <name val="Arial"/>
    </font>
    <font>
      <sz val="16"/>
      <color theme="2"/>
      <name val="Calibri"/>
      <scheme val="minor"/>
    </font>
    <font>
      <b/>
      <sz val="18"/>
      <color rgb="FF008000"/>
      <name val="Calibri"/>
      <scheme val="minor"/>
    </font>
    <font>
      <b/>
      <sz val="18"/>
      <color theme="0"/>
      <name val="Calibri"/>
      <scheme val="minor"/>
    </font>
    <font>
      <b/>
      <sz val="11.5"/>
      <name val="Fontin Sans Small Caps"/>
    </font>
    <font>
      <sz val="14"/>
      <color theme="2"/>
      <name val="Fontin Sans Small Caps"/>
    </font>
    <font>
      <sz val="14"/>
      <color theme="2" tint="-0.89999084444715716"/>
      <name val="Fontin Sans Regular"/>
    </font>
    <font>
      <i/>
      <sz val="14"/>
      <color rgb="FF000000"/>
      <name val="Fontin Sans Regular"/>
    </font>
    <font>
      <sz val="9"/>
      <color theme="1"/>
      <name val="Calibri"/>
      <scheme val="minor"/>
    </font>
    <font>
      <sz val="8"/>
      <color theme="1"/>
      <name val="Calibri"/>
      <scheme val="minor"/>
    </font>
    <font>
      <b/>
      <sz val="8"/>
      <color theme="2"/>
      <name val="Calibri"/>
      <scheme val="minor"/>
    </font>
    <font>
      <sz val="9"/>
      <color theme="0"/>
      <name val="Calibri"/>
      <scheme val="minor"/>
    </font>
    <font>
      <sz val="9"/>
      <color theme="1" tint="0.499984740745262"/>
      <name val="Calibri"/>
      <scheme val="minor"/>
    </font>
    <font>
      <sz val="11"/>
      <name val="Calibri"/>
      <scheme val="minor"/>
    </font>
    <font>
      <sz val="18"/>
      <name val="Fontin Sans Small Caps"/>
    </font>
    <font>
      <sz val="12"/>
      <name val="Fontin Sans Regular"/>
    </font>
    <font>
      <b/>
      <sz val="14"/>
      <color indexed="81"/>
      <name val="Fontin Sans Regular"/>
    </font>
    <font>
      <b/>
      <sz val="19.5"/>
      <name val="Fontin Sans Small Caps"/>
    </font>
    <font>
      <sz val="12"/>
      <color rgb="FF000000"/>
      <name val="Calibri"/>
    </font>
    <font>
      <b/>
      <sz val="16"/>
      <color theme="1"/>
      <name val="Fontin Sans Small Caps"/>
    </font>
    <font>
      <sz val="11"/>
      <color theme="2" tint="-0.749992370372631"/>
      <name val="Fontin Sans Regular"/>
    </font>
    <font>
      <sz val="10"/>
      <color theme="2" tint="-0.749992370372631"/>
      <name val="Fontin Sans Regular"/>
    </font>
    <font>
      <sz val="14"/>
      <color rgb="FFBAB39A"/>
      <name val="Fontin Sans Regular"/>
    </font>
    <font>
      <sz val="12"/>
      <color rgb="FFBAB39A"/>
      <name val="Fontin Sans Regular"/>
    </font>
    <font>
      <b/>
      <sz val="22"/>
      <name val="Fontin Sans Small Caps"/>
    </font>
    <font>
      <b/>
      <sz val="22"/>
      <color theme="1"/>
      <name val="Fontin Sans Small Caps"/>
    </font>
    <font>
      <sz val="17.5"/>
      <name val="Fontin Sans Small Caps"/>
    </font>
    <font>
      <b/>
      <sz val="12"/>
      <name val="Fontin Sans Small Caps"/>
    </font>
    <font>
      <sz val="12"/>
      <color theme="0" tint="-0.499984740745262"/>
      <name val="Fontin Sans Small Caps"/>
    </font>
    <font>
      <b/>
      <sz val="21.5"/>
      <name val="Fontin Sans Regular"/>
    </font>
    <font>
      <b/>
      <sz val="20"/>
      <name val="Fontin Sans Regular"/>
    </font>
    <font>
      <b/>
      <sz val="12"/>
      <name val="Calibri"/>
      <scheme val="minor"/>
    </font>
    <font>
      <b/>
      <sz val="12"/>
      <color rgb="FFFF0000"/>
      <name val="Calibri"/>
      <scheme val="minor"/>
    </font>
    <font>
      <sz val="10"/>
      <color rgb="FF000000"/>
      <name val="Geneva"/>
    </font>
    <font>
      <b/>
      <sz val="12"/>
      <color theme="2"/>
      <name val="Calibri"/>
      <scheme val="minor"/>
    </font>
    <font>
      <b/>
      <sz val="14"/>
      <color theme="2"/>
      <name val="Fontin Sans Small Caps"/>
    </font>
    <font>
      <sz val="12"/>
      <color rgb="FF000000"/>
      <name val="Calibri"/>
      <scheme val="minor"/>
    </font>
    <font>
      <b/>
      <sz val="18"/>
      <name val="Calibri"/>
      <scheme val="minor"/>
    </font>
  </fonts>
  <fills count="69">
    <fill>
      <patternFill patternType="none"/>
    </fill>
    <fill>
      <patternFill patternType="gray125"/>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249977111117893"/>
        <bgColor indexed="64"/>
      </patternFill>
    </fill>
    <fill>
      <patternFill patternType="solid">
        <fgColor theme="0" tint="-0.249977111117893"/>
        <bgColor indexed="64"/>
      </patternFill>
    </fill>
    <fill>
      <patternFill patternType="solid">
        <fgColor theme="3" tint="-0.499984740745262"/>
        <bgColor indexed="64"/>
      </patternFill>
    </fill>
    <fill>
      <patternFill patternType="solid">
        <fgColor theme="0" tint="-0.499984740745262"/>
        <bgColor indexed="64"/>
      </patternFill>
    </fill>
    <fill>
      <patternFill patternType="solid">
        <fgColor theme="3" tint="0.39997558519241921"/>
        <bgColor indexed="64"/>
      </patternFill>
    </fill>
    <fill>
      <patternFill patternType="solid">
        <fgColor theme="0" tint="-4.9989318521683403E-2"/>
        <bgColor rgb="FF000000"/>
      </patternFill>
    </fill>
    <fill>
      <patternFill patternType="solid">
        <fgColor theme="0" tint="-0.34998626667073579"/>
        <bgColor indexed="64"/>
      </patternFill>
    </fill>
    <fill>
      <patternFill patternType="solid">
        <fgColor theme="1" tint="0.499984740745262"/>
        <bgColor indexed="64"/>
      </patternFill>
    </fill>
    <fill>
      <patternFill patternType="solid">
        <fgColor theme="1" tint="0.499984740745262"/>
        <bgColor rgb="FF000000"/>
      </patternFill>
    </fill>
    <fill>
      <patternFill patternType="solid">
        <fgColor rgb="FFFFFFFF"/>
        <bgColor rgb="FF000000"/>
      </patternFill>
    </fill>
    <fill>
      <patternFill patternType="solid">
        <fgColor rgb="FFC6EF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499984740745262"/>
        <bgColor indexed="64"/>
      </patternFill>
    </fill>
    <fill>
      <patternFill patternType="solid">
        <fgColor rgb="FF244062"/>
        <bgColor rgb="FF000000"/>
      </patternFill>
    </fill>
    <fill>
      <patternFill patternType="solid">
        <fgColor rgb="FF595959"/>
        <bgColor rgb="FF000000"/>
      </patternFill>
    </fill>
    <fill>
      <patternFill patternType="solid">
        <fgColor rgb="FF808080"/>
        <bgColor rgb="FF000000"/>
      </patternFill>
    </fill>
    <fill>
      <patternFill patternType="solid">
        <fgColor theme="7" tint="-0.249977111117893"/>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rgb="FFFFC7CE"/>
      </patternFill>
    </fill>
    <fill>
      <patternFill patternType="solid">
        <fgColor theme="0" tint="-4.9989318521683403E-2"/>
        <bgColor indexed="65"/>
      </patternFill>
    </fill>
    <fill>
      <patternFill patternType="solid">
        <fgColor theme="4" tint="-0.249977111117893"/>
        <bgColor indexed="64"/>
      </patternFill>
    </fill>
    <fill>
      <patternFill patternType="solid">
        <fgColor rgb="FFFF0000"/>
        <bgColor indexed="64"/>
      </patternFill>
    </fill>
    <fill>
      <patternFill patternType="solid">
        <fgColor rgb="FFBBB8B2"/>
        <bgColor indexed="64"/>
      </patternFill>
    </fill>
    <fill>
      <patternFill patternType="solid">
        <fgColor theme="6" tint="0.79998168889431442"/>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1" tint="0.249977111117893"/>
        <bgColor indexed="64"/>
      </patternFill>
    </fill>
    <fill>
      <patternFill patternType="solid">
        <fgColor rgb="FFB1AFA9"/>
        <bgColor indexed="64"/>
      </patternFill>
    </fill>
    <fill>
      <patternFill patternType="solid">
        <fgColor theme="3"/>
        <bgColor indexed="64"/>
      </patternFill>
    </fill>
    <fill>
      <patternFill patternType="solid">
        <fgColor theme="9" tint="0.79998168889431442"/>
        <bgColor indexed="64"/>
      </patternFill>
    </fill>
    <fill>
      <patternFill patternType="solid">
        <fgColor theme="2" tint="-9.9978637043366805E-2"/>
        <bgColor indexed="64"/>
      </patternFill>
    </fill>
  </fills>
  <borders count="24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dashed">
        <color theme="1" tint="0.499984740745262"/>
      </left>
      <right style="dashed">
        <color theme="1" tint="0.499984740745262"/>
      </right>
      <top/>
      <bottom/>
      <diagonal/>
    </border>
    <border>
      <left style="dashed">
        <color theme="1" tint="0.499984740745262"/>
      </left>
      <right/>
      <top/>
      <bottom/>
      <diagonal/>
    </border>
    <border>
      <left style="medium">
        <color auto="1"/>
      </left>
      <right/>
      <top/>
      <bottom/>
      <diagonal/>
    </border>
    <border>
      <left style="medium">
        <color auto="1"/>
      </left>
      <right style="dashed">
        <color theme="1" tint="0.499984740745262"/>
      </right>
      <top/>
      <bottom/>
      <diagonal/>
    </border>
    <border>
      <left/>
      <right style="dashed">
        <color theme="1" tint="0.499984740745262"/>
      </right>
      <top/>
      <bottom/>
      <diagonal/>
    </border>
    <border>
      <left/>
      <right style="dotted">
        <color theme="0" tint="-0.499984740745262"/>
      </right>
      <top/>
      <bottom/>
      <diagonal/>
    </border>
    <border>
      <left style="dotted">
        <color theme="0" tint="-0.499984740745262"/>
      </left>
      <right style="dotted">
        <color theme="0" tint="-0.499984740745262"/>
      </right>
      <top/>
      <bottom/>
      <diagonal/>
    </border>
    <border>
      <left style="dotted">
        <color theme="0" tint="-0.499984740745262"/>
      </left>
      <right/>
      <top/>
      <bottom/>
      <diagonal/>
    </border>
    <border>
      <left/>
      <right style="dashed">
        <color theme="1" tint="0.499984740745262"/>
      </right>
      <top/>
      <bottom style="thin">
        <color auto="1"/>
      </bottom>
      <diagonal/>
    </border>
    <border>
      <left style="dashed">
        <color theme="1" tint="0.499984740745262"/>
      </left>
      <right style="dashed">
        <color theme="1" tint="0.499984740745262"/>
      </right>
      <top/>
      <bottom style="thin">
        <color auto="1"/>
      </bottom>
      <diagonal/>
    </border>
    <border>
      <left style="dashed">
        <color theme="1" tint="0.499984740745262"/>
      </left>
      <right/>
      <top/>
      <bottom style="thin">
        <color auto="1"/>
      </bottom>
      <diagonal/>
    </border>
    <border>
      <left style="medium">
        <color auto="1"/>
      </left>
      <right style="dashed">
        <color theme="1" tint="0.499984740745262"/>
      </right>
      <top/>
      <bottom style="thin">
        <color auto="1"/>
      </bottom>
      <diagonal/>
    </border>
    <border>
      <left/>
      <right style="dashed">
        <color theme="1" tint="0.499984740745262"/>
      </right>
      <top style="thin">
        <color auto="1"/>
      </top>
      <bottom/>
      <diagonal/>
    </border>
    <border>
      <left style="dashed">
        <color theme="1" tint="0.499984740745262"/>
      </left>
      <right style="dashed">
        <color theme="1" tint="0.499984740745262"/>
      </right>
      <top style="thin">
        <color auto="1"/>
      </top>
      <bottom/>
      <diagonal/>
    </border>
    <border>
      <left style="dashed">
        <color theme="1" tint="0.499984740745262"/>
      </left>
      <right/>
      <top style="thin">
        <color auto="1"/>
      </top>
      <bottom/>
      <diagonal/>
    </border>
    <border>
      <left style="medium">
        <color auto="1"/>
      </left>
      <right style="dashed">
        <color theme="1" tint="0.499984740745262"/>
      </right>
      <top style="thin">
        <color auto="1"/>
      </top>
      <bottom/>
      <diagonal/>
    </border>
    <border>
      <left style="thin">
        <color auto="1"/>
      </left>
      <right style="dotted">
        <color theme="0" tint="-0.499984740745262"/>
      </right>
      <top style="thin">
        <color auto="1"/>
      </top>
      <bottom/>
      <diagonal/>
    </border>
    <border>
      <left style="dotted">
        <color theme="0" tint="-0.499984740745262"/>
      </left>
      <right style="dotted">
        <color theme="0" tint="-0.499984740745262"/>
      </right>
      <top style="thin">
        <color auto="1"/>
      </top>
      <bottom/>
      <diagonal/>
    </border>
    <border>
      <left style="dotted">
        <color theme="0" tint="-0.499984740745262"/>
      </left>
      <right style="thin">
        <color auto="1"/>
      </right>
      <top style="thin">
        <color auto="1"/>
      </top>
      <bottom/>
      <diagonal/>
    </border>
    <border>
      <left style="thin">
        <color auto="1"/>
      </left>
      <right style="dotted">
        <color theme="0" tint="-0.499984740745262"/>
      </right>
      <top/>
      <bottom/>
      <diagonal/>
    </border>
    <border>
      <left style="dotted">
        <color theme="0" tint="-0.499984740745262"/>
      </left>
      <right style="thin">
        <color auto="1"/>
      </right>
      <top/>
      <bottom/>
      <diagonal/>
    </border>
    <border>
      <left style="medium">
        <color auto="1"/>
      </left>
      <right/>
      <top/>
      <bottom style="thin">
        <color auto="1"/>
      </bottom>
      <diagonal/>
    </border>
    <border>
      <left/>
      <right style="medium">
        <color auto="1"/>
      </right>
      <top/>
      <bottom style="thin">
        <color auto="1"/>
      </bottom>
      <diagonal/>
    </border>
    <border>
      <left style="thin">
        <color auto="1"/>
      </left>
      <right style="thin">
        <color theme="0" tint="-0.249977111117893"/>
      </right>
      <top style="thin">
        <color auto="1"/>
      </top>
      <bottom style="thin">
        <color theme="0" tint="-0.249977111117893"/>
      </bottom>
      <diagonal/>
    </border>
    <border>
      <left style="thin">
        <color theme="0" tint="-0.249977111117893"/>
      </left>
      <right style="thin">
        <color theme="0" tint="-0.249977111117893"/>
      </right>
      <top style="thin">
        <color auto="1"/>
      </top>
      <bottom style="thin">
        <color theme="0" tint="-0.249977111117893"/>
      </bottom>
      <diagonal/>
    </border>
    <border>
      <left style="thin">
        <color theme="0" tint="-0.249977111117893"/>
      </left>
      <right style="thin">
        <color auto="1"/>
      </right>
      <top style="thin">
        <color auto="1"/>
      </top>
      <bottom style="thin">
        <color theme="0" tint="-0.249977111117893"/>
      </bottom>
      <diagonal/>
    </border>
    <border>
      <left style="thin">
        <color auto="1"/>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auto="1"/>
      </right>
      <top style="thin">
        <color theme="0" tint="-0.249977111117893"/>
      </top>
      <bottom style="thin">
        <color theme="0" tint="-0.249977111117893"/>
      </bottom>
      <diagonal/>
    </border>
    <border>
      <left style="thin">
        <color auto="1"/>
      </left>
      <right style="thin">
        <color theme="0" tint="-0.249977111117893"/>
      </right>
      <top style="thin">
        <color theme="0" tint="-0.249977111117893"/>
      </top>
      <bottom style="thin">
        <color auto="1"/>
      </bottom>
      <diagonal/>
    </border>
    <border>
      <left style="thin">
        <color theme="0" tint="-0.249977111117893"/>
      </left>
      <right style="thin">
        <color theme="0" tint="-0.249977111117893"/>
      </right>
      <top style="thin">
        <color theme="0" tint="-0.249977111117893"/>
      </top>
      <bottom style="thin">
        <color auto="1"/>
      </bottom>
      <diagonal/>
    </border>
    <border>
      <left style="thin">
        <color theme="0" tint="-0.249977111117893"/>
      </left>
      <right style="thin">
        <color auto="1"/>
      </right>
      <top style="thin">
        <color theme="0" tint="-0.249977111117893"/>
      </top>
      <bottom style="thin">
        <color auto="1"/>
      </bottom>
      <diagonal/>
    </border>
    <border>
      <left style="thin">
        <color theme="0" tint="-0.249977111117893"/>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right/>
      <top/>
      <bottom style="thin">
        <color theme="0" tint="-0.249977111117893"/>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dotted">
        <color theme="0" tint="-0.249977111117893"/>
      </top>
      <bottom/>
      <diagonal/>
    </border>
    <border>
      <left/>
      <right style="dotted">
        <color theme="0" tint="-0.249977111117893"/>
      </right>
      <top style="dotted">
        <color theme="0" tint="-0.249977111117893"/>
      </top>
      <bottom/>
      <diagonal/>
    </border>
    <border>
      <left/>
      <right/>
      <top/>
      <bottom style="dotted">
        <color theme="0" tint="-0.249977111117893"/>
      </bottom>
      <diagonal/>
    </border>
    <border>
      <left/>
      <right style="dotted">
        <color theme="0" tint="-0.249977111117893"/>
      </right>
      <top/>
      <bottom style="dotted">
        <color theme="0" tint="-0.249977111117893"/>
      </bottom>
      <diagonal/>
    </border>
    <border>
      <left style="medium">
        <color rgb="FF800000"/>
      </left>
      <right/>
      <top style="medium">
        <color rgb="FF800000"/>
      </top>
      <bottom/>
      <diagonal/>
    </border>
    <border>
      <left style="thin">
        <color auto="1"/>
      </left>
      <right style="medium">
        <color rgb="FF800000"/>
      </right>
      <top style="medium">
        <color rgb="FF800000"/>
      </top>
      <bottom style="thin">
        <color auto="1"/>
      </bottom>
      <diagonal/>
    </border>
    <border>
      <left style="medium">
        <color rgb="FF800000"/>
      </left>
      <right/>
      <top/>
      <bottom/>
      <diagonal/>
    </border>
    <border>
      <left style="thin">
        <color auto="1"/>
      </left>
      <right style="medium">
        <color rgb="FF800000"/>
      </right>
      <top style="thin">
        <color auto="1"/>
      </top>
      <bottom style="thin">
        <color auto="1"/>
      </bottom>
      <diagonal/>
    </border>
    <border>
      <left style="medium">
        <color rgb="FF800000"/>
      </left>
      <right/>
      <top/>
      <bottom style="medium">
        <color rgb="FF800000"/>
      </bottom>
      <diagonal/>
    </border>
    <border>
      <left style="thin">
        <color auto="1"/>
      </left>
      <right style="medium">
        <color rgb="FF800000"/>
      </right>
      <top style="thin">
        <color auto="1"/>
      </top>
      <bottom style="medium">
        <color rgb="FF800000"/>
      </bottom>
      <diagonal/>
    </border>
    <border>
      <left style="thin">
        <color auto="1"/>
      </left>
      <right/>
      <top style="thin">
        <color auto="1"/>
      </top>
      <bottom style="medium">
        <color rgb="FF800000"/>
      </bottom>
      <diagonal/>
    </border>
    <border>
      <left/>
      <right style="thin">
        <color auto="1"/>
      </right>
      <top style="thin">
        <color auto="1"/>
      </top>
      <bottom style="medium">
        <color rgb="FF800000"/>
      </bottom>
      <diagonal/>
    </border>
    <border>
      <left style="dotted">
        <color auto="1"/>
      </left>
      <right/>
      <top style="dotted">
        <color auto="1"/>
      </top>
      <bottom/>
      <diagonal/>
    </border>
    <border>
      <left/>
      <right/>
      <top style="dotted">
        <color auto="1"/>
      </top>
      <bottom/>
      <diagonal/>
    </border>
    <border>
      <left/>
      <right style="dotted">
        <color auto="1"/>
      </right>
      <top style="dotted">
        <color auto="1"/>
      </top>
      <bottom/>
      <diagonal/>
    </border>
    <border>
      <left style="dotted">
        <color auto="1"/>
      </left>
      <right/>
      <top/>
      <bottom style="dotted">
        <color auto="1"/>
      </bottom>
      <diagonal/>
    </border>
    <border>
      <left/>
      <right/>
      <top/>
      <bottom style="dotted">
        <color auto="1"/>
      </bottom>
      <diagonal/>
    </border>
    <border>
      <left/>
      <right style="dotted">
        <color auto="1"/>
      </right>
      <top/>
      <bottom style="dotted">
        <color auto="1"/>
      </bottom>
      <diagonal/>
    </border>
    <border>
      <left style="medium">
        <color auto="1"/>
      </left>
      <right style="medium">
        <color auto="1"/>
      </right>
      <top style="medium">
        <color auto="1"/>
      </top>
      <bottom style="medium">
        <color auto="1"/>
      </bottom>
      <diagonal/>
    </border>
    <border>
      <left style="thin">
        <color theme="0" tint="-0.249977111117893"/>
      </left>
      <right style="thin">
        <color theme="0" tint="-0.249977111117893"/>
      </right>
      <top/>
      <bottom/>
      <diagonal/>
    </border>
    <border>
      <left style="thin">
        <color theme="1"/>
      </left>
      <right style="thin">
        <color theme="0" tint="-0.249977111117893"/>
      </right>
      <top/>
      <bottom/>
      <diagonal/>
    </border>
    <border>
      <left style="thin">
        <color theme="0" tint="-0.249977111117893"/>
      </left>
      <right style="thin">
        <color theme="1"/>
      </right>
      <top/>
      <bottom/>
      <diagonal/>
    </border>
    <border>
      <left/>
      <right/>
      <top style="thin">
        <color theme="0" tint="-0.249977111117893"/>
      </top>
      <bottom/>
      <diagonal/>
    </border>
    <border>
      <left style="thin">
        <color indexed="22"/>
      </left>
      <right style="thin">
        <color indexed="22"/>
      </right>
      <top style="thin">
        <color indexed="22"/>
      </top>
      <bottom style="thin">
        <color indexed="22"/>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right/>
      <top style="thin">
        <color indexed="22"/>
      </top>
      <bottom style="thin">
        <color indexed="22"/>
      </bottom>
      <diagonal/>
    </border>
    <border>
      <left/>
      <right style="thin">
        <color indexed="22"/>
      </right>
      <top style="thin">
        <color indexed="22"/>
      </top>
      <bottom style="thin">
        <color indexed="22"/>
      </bottom>
      <diagonal/>
    </border>
    <border>
      <left style="thin">
        <color indexed="22"/>
      </left>
      <right/>
      <top style="thin">
        <color indexed="22"/>
      </top>
      <bottom style="thin">
        <color indexed="22"/>
      </bottom>
      <diagonal/>
    </border>
    <border>
      <left/>
      <right style="dotted">
        <color theme="0" tint="-0.249977111117893"/>
      </right>
      <top style="thin">
        <color theme="0" tint="-0.249977111117893"/>
      </top>
      <bottom style="thin">
        <color theme="0" tint="-0.249977111117893"/>
      </bottom>
      <diagonal/>
    </border>
    <border>
      <left style="dotted">
        <color theme="0" tint="-0.249977111117893"/>
      </left>
      <right/>
      <top style="thin">
        <color theme="0" tint="-0.249977111117893"/>
      </top>
      <bottom style="thin">
        <color theme="0" tint="-0.249977111117893"/>
      </bottom>
      <diagonal/>
    </border>
    <border>
      <left/>
      <right/>
      <top style="thin">
        <color theme="0" tint="-0.249977111117893"/>
      </top>
      <bottom style="thin">
        <color auto="1"/>
      </bottom>
      <diagonal/>
    </border>
    <border>
      <left style="dotted">
        <color theme="0" tint="-0.249977111117893"/>
      </left>
      <right/>
      <top style="thin">
        <color theme="0" tint="-0.249977111117893"/>
      </top>
      <bottom style="thin">
        <color auto="1"/>
      </bottom>
      <diagonal/>
    </border>
    <border>
      <left style="thin">
        <color theme="0" tint="-0.249977111117893"/>
      </left>
      <right/>
      <top style="thin">
        <color theme="0" tint="-0.249977111117893"/>
      </top>
      <bottom style="thin">
        <color auto="1"/>
      </bottom>
      <diagonal/>
    </border>
    <border>
      <left/>
      <right style="dotted">
        <color theme="0" tint="-0.249977111117893"/>
      </right>
      <top style="thin">
        <color theme="0" tint="-0.249977111117893"/>
      </top>
      <bottom/>
      <diagonal/>
    </border>
    <border>
      <left/>
      <right/>
      <top style="thin">
        <color auto="1"/>
      </top>
      <bottom style="thin">
        <color theme="0" tint="-0.249977111117893"/>
      </bottom>
      <diagonal/>
    </border>
    <border>
      <left style="dotted">
        <color theme="0" tint="-0.249977111117893"/>
      </left>
      <right/>
      <top style="thin">
        <color auto="1"/>
      </top>
      <bottom style="thin">
        <color theme="0" tint="-0.249977111117893"/>
      </bottom>
      <diagonal/>
    </border>
    <border>
      <left/>
      <right style="dotted">
        <color theme="0" tint="-0.249977111117893"/>
      </right>
      <top style="thin">
        <color auto="1"/>
      </top>
      <bottom style="thin">
        <color theme="0" tint="-0.249977111117893"/>
      </bottom>
      <diagonal/>
    </border>
    <border>
      <left style="thin">
        <color auto="1"/>
      </left>
      <right/>
      <top/>
      <bottom style="thin">
        <color theme="0" tint="-0.249977111117893"/>
      </bottom>
      <diagonal/>
    </border>
    <border>
      <left style="dotted">
        <color theme="0" tint="-0.249977111117893"/>
      </left>
      <right style="thin">
        <color auto="1"/>
      </right>
      <top/>
      <bottom style="thin">
        <color theme="0" tint="-0.249977111117893"/>
      </bottom>
      <diagonal/>
    </border>
    <border>
      <left style="thin">
        <color auto="1"/>
      </left>
      <right/>
      <top style="thin">
        <color theme="0" tint="-0.249977111117893"/>
      </top>
      <bottom style="thin">
        <color theme="0" tint="-0.249977111117893"/>
      </bottom>
      <diagonal/>
    </border>
    <border>
      <left style="dotted">
        <color theme="0" tint="-0.249977111117893"/>
      </left>
      <right style="thin">
        <color auto="1"/>
      </right>
      <top style="thin">
        <color theme="0" tint="-0.249977111117893"/>
      </top>
      <bottom style="thin">
        <color theme="0" tint="-0.249977111117893"/>
      </bottom>
      <diagonal/>
    </border>
    <border>
      <left/>
      <right style="thin">
        <color auto="1"/>
      </right>
      <top style="thin">
        <color theme="0" tint="-0.249977111117893"/>
      </top>
      <bottom style="thin">
        <color theme="0" tint="-0.249977111117893"/>
      </bottom>
      <diagonal/>
    </border>
    <border>
      <left style="thin">
        <color auto="1"/>
      </left>
      <right/>
      <top style="thin">
        <color auto="1"/>
      </top>
      <bottom style="thin">
        <color indexed="22"/>
      </bottom>
      <diagonal/>
    </border>
    <border>
      <left/>
      <right/>
      <top style="thin">
        <color auto="1"/>
      </top>
      <bottom style="thin">
        <color indexed="22"/>
      </bottom>
      <diagonal/>
    </border>
    <border>
      <left/>
      <right style="thin">
        <color indexed="22"/>
      </right>
      <top style="thin">
        <color auto="1"/>
      </top>
      <bottom style="thin">
        <color indexed="22"/>
      </bottom>
      <diagonal/>
    </border>
    <border>
      <left style="thin">
        <color indexed="22"/>
      </left>
      <right style="thin">
        <color indexed="22"/>
      </right>
      <top style="thin">
        <color auto="1"/>
      </top>
      <bottom style="thin">
        <color indexed="22"/>
      </bottom>
      <diagonal/>
    </border>
    <border>
      <left style="thin">
        <color indexed="22"/>
      </left>
      <right style="thin">
        <color auto="1"/>
      </right>
      <top style="thin">
        <color auto="1"/>
      </top>
      <bottom style="thin">
        <color indexed="22"/>
      </bottom>
      <diagonal/>
    </border>
    <border>
      <left style="thin">
        <color auto="1"/>
      </left>
      <right/>
      <top style="thin">
        <color indexed="22"/>
      </top>
      <bottom style="thin">
        <color auto="1"/>
      </bottom>
      <diagonal/>
    </border>
    <border>
      <left/>
      <right/>
      <top style="thin">
        <color indexed="22"/>
      </top>
      <bottom style="thin">
        <color auto="1"/>
      </bottom>
      <diagonal/>
    </border>
    <border>
      <left/>
      <right style="thin">
        <color auto="1"/>
      </right>
      <top style="thin">
        <color indexed="22"/>
      </top>
      <bottom style="thin">
        <color auto="1"/>
      </bottom>
      <diagonal/>
    </border>
    <border>
      <left style="thin">
        <color auto="1"/>
      </left>
      <right/>
      <top style="thin">
        <color theme="0" tint="-0.249977111117893"/>
      </top>
      <bottom style="thin">
        <color auto="1"/>
      </bottom>
      <diagonal/>
    </border>
    <border>
      <left/>
      <right style="thin">
        <color auto="1"/>
      </right>
      <top style="thin">
        <color theme="0" tint="-0.249977111117893"/>
      </top>
      <bottom style="thin">
        <color auto="1"/>
      </bottom>
      <diagonal/>
    </border>
    <border>
      <left style="thin">
        <color theme="0" tint="-0.249977111117893"/>
      </left>
      <right/>
      <top style="thin">
        <color auto="1"/>
      </top>
      <bottom style="thin">
        <color theme="0" tint="-0.249977111117893"/>
      </bottom>
      <diagonal/>
    </border>
    <border>
      <left/>
      <right style="thin">
        <color theme="0" tint="-0.249977111117893"/>
      </right>
      <top style="thin">
        <color auto="1"/>
      </top>
      <bottom style="thin">
        <color theme="0" tint="-0.249977111117893"/>
      </bottom>
      <diagonal/>
    </border>
    <border>
      <left/>
      <right style="thin">
        <color auto="1"/>
      </right>
      <top style="thin">
        <color auto="1"/>
      </top>
      <bottom style="thin">
        <color theme="0" tint="-0.249977111117893"/>
      </bottom>
      <diagonal/>
    </border>
    <border>
      <left/>
      <right style="thin">
        <color auto="1"/>
      </right>
      <top/>
      <bottom style="thin">
        <color theme="0" tint="-0.249977111117893"/>
      </bottom>
      <diagonal/>
    </border>
    <border>
      <left style="thin">
        <color auto="1"/>
      </left>
      <right/>
      <top style="thin">
        <color auto="1"/>
      </top>
      <bottom style="thin">
        <color theme="0" tint="-0.249977111117893"/>
      </bottom>
      <diagonal/>
    </border>
    <border>
      <left style="dotted">
        <color theme="0" tint="-0.249977111117893"/>
      </left>
      <right style="thin">
        <color auto="1"/>
      </right>
      <top style="thin">
        <color auto="1"/>
      </top>
      <bottom style="thin">
        <color theme="0" tint="-0.249977111117893"/>
      </bottom>
      <diagonal/>
    </border>
    <border>
      <left style="dotted">
        <color theme="0" tint="-0.249977111117893"/>
      </left>
      <right style="thin">
        <color auto="1"/>
      </right>
      <top style="thin">
        <color theme="0" tint="-0.249977111117893"/>
      </top>
      <bottom style="thin">
        <color auto="1"/>
      </bottom>
      <diagonal/>
    </border>
    <border>
      <left style="thin">
        <color auto="1"/>
      </left>
      <right/>
      <top style="thin">
        <color theme="0" tint="-0.249977111117893"/>
      </top>
      <bottom/>
      <diagonal/>
    </border>
    <border>
      <left/>
      <right/>
      <top/>
      <bottom style="medium">
        <color auto="1"/>
      </bottom>
      <diagonal/>
    </border>
    <border>
      <left style="thin">
        <color indexed="22"/>
      </left>
      <right style="thin">
        <color indexed="22"/>
      </right>
      <top style="thin">
        <color indexed="22"/>
      </top>
      <bottom style="thin">
        <color auto="1"/>
      </bottom>
      <diagonal/>
    </border>
    <border>
      <left style="thin">
        <color indexed="22"/>
      </left>
      <right style="thin">
        <color auto="1"/>
      </right>
      <top style="thin">
        <color indexed="22"/>
      </top>
      <bottom style="thin">
        <color auto="1"/>
      </bottom>
      <diagonal/>
    </border>
    <border>
      <left style="thin">
        <color indexed="22"/>
      </left>
      <right/>
      <top style="thin">
        <color auto="1"/>
      </top>
      <bottom style="thin">
        <color auto="1"/>
      </bottom>
      <diagonal/>
    </border>
    <border>
      <left/>
      <right style="thin">
        <color indexed="22"/>
      </right>
      <top style="thin">
        <color auto="1"/>
      </top>
      <bottom style="thin">
        <color auto="1"/>
      </bottom>
      <diagonal/>
    </border>
    <border>
      <left/>
      <right style="thin">
        <color theme="0" tint="-0.499984740745262"/>
      </right>
      <top/>
      <bottom/>
      <diagonal/>
    </border>
    <border>
      <left style="thin">
        <color theme="0" tint="-0.499984740745262"/>
      </left>
      <right style="thin">
        <color theme="0" tint="-0.499984740745262"/>
      </right>
      <top/>
      <bottom/>
      <diagonal/>
    </border>
    <border>
      <left style="thin">
        <color theme="0" tint="-0.499984740745262"/>
      </left>
      <right/>
      <top/>
      <bottom/>
      <diagonal/>
    </border>
    <border>
      <left style="medium">
        <color indexed="22"/>
      </left>
      <right style="medium">
        <color indexed="22"/>
      </right>
      <top style="medium">
        <color indexed="22"/>
      </top>
      <bottom/>
      <diagonal/>
    </border>
    <border>
      <left style="medium">
        <color indexed="22"/>
      </left>
      <right style="medium">
        <color indexed="22"/>
      </right>
      <top/>
      <bottom/>
      <diagonal/>
    </border>
    <border>
      <left style="medium">
        <color indexed="22"/>
      </left>
      <right style="medium">
        <color indexed="22"/>
      </right>
      <top/>
      <bottom style="medium">
        <color indexed="22"/>
      </bottom>
      <diagonal/>
    </border>
    <border>
      <left/>
      <right/>
      <top/>
      <bottom style="medium">
        <color theme="1"/>
      </bottom>
      <diagonal/>
    </border>
    <border>
      <left/>
      <right style="thin">
        <color indexed="22"/>
      </right>
      <top style="thin">
        <color auto="1"/>
      </top>
      <bottom/>
      <diagonal/>
    </border>
    <border>
      <left style="thin">
        <color indexed="22"/>
      </left>
      <right style="thin">
        <color indexed="22"/>
      </right>
      <top style="thin">
        <color auto="1"/>
      </top>
      <bottom/>
      <diagonal/>
    </border>
    <border>
      <left/>
      <right style="thin">
        <color indexed="22"/>
      </right>
      <top/>
      <bottom style="thin">
        <color auto="1"/>
      </bottom>
      <diagonal/>
    </border>
    <border>
      <left style="thin">
        <color indexed="22"/>
      </left>
      <right style="thin">
        <color indexed="22"/>
      </right>
      <top/>
      <bottom style="thin">
        <color auto="1"/>
      </bottom>
      <diagonal/>
    </border>
    <border>
      <left style="thin">
        <color auto="1"/>
      </left>
      <right style="thin">
        <color indexed="22"/>
      </right>
      <top style="thin">
        <color auto="1"/>
      </top>
      <bottom style="thin">
        <color indexed="22"/>
      </bottom>
      <diagonal/>
    </border>
    <border>
      <left style="thin">
        <color auto="1"/>
      </left>
      <right style="thin">
        <color indexed="22"/>
      </right>
      <top style="thin">
        <color indexed="22"/>
      </top>
      <bottom style="thin">
        <color auto="1"/>
      </bottom>
      <diagonal/>
    </border>
    <border>
      <left/>
      <right style="thin">
        <color indexed="22"/>
      </right>
      <top style="thin">
        <color indexed="22"/>
      </top>
      <bottom style="thin">
        <color auto="1"/>
      </bottom>
      <diagonal/>
    </border>
    <border>
      <left style="thin">
        <color indexed="22"/>
      </left>
      <right style="thin">
        <color auto="1"/>
      </right>
      <top style="thin">
        <color auto="1"/>
      </top>
      <bottom/>
      <diagonal/>
    </border>
    <border>
      <left style="thin">
        <color indexed="22"/>
      </left>
      <right style="thin">
        <color auto="1"/>
      </right>
      <top/>
      <bottom style="thin">
        <color auto="1"/>
      </bottom>
      <diagonal/>
    </border>
    <border>
      <left style="thin">
        <color theme="0" tint="-0.249977111117893"/>
      </left>
      <right/>
      <top style="thin">
        <color auto="1"/>
      </top>
      <bottom style="thin">
        <color auto="1"/>
      </bottom>
      <diagonal/>
    </border>
    <border>
      <left/>
      <right style="thin">
        <color theme="0" tint="-0.249977111117893"/>
      </right>
      <top style="thin">
        <color auto="1"/>
      </top>
      <bottom style="thin">
        <color auto="1"/>
      </bottom>
      <diagonal/>
    </border>
    <border>
      <left style="thin">
        <color auto="1"/>
      </left>
      <right style="thin">
        <color theme="0" tint="-0.249977111117893"/>
      </right>
      <top style="thin">
        <color auto="1"/>
      </top>
      <bottom/>
      <diagonal/>
    </border>
    <border>
      <left style="thin">
        <color theme="0" tint="-0.249977111117893"/>
      </left>
      <right style="thin">
        <color theme="0" tint="-0.249977111117893"/>
      </right>
      <top style="thin">
        <color auto="1"/>
      </top>
      <bottom/>
      <diagonal/>
    </border>
    <border>
      <left style="thin">
        <color auto="1"/>
      </left>
      <right style="thin">
        <color theme="0" tint="-0.249977111117893"/>
      </right>
      <top/>
      <bottom style="thin">
        <color auto="1"/>
      </bottom>
      <diagonal/>
    </border>
    <border>
      <left style="thin">
        <color theme="0" tint="-0.249977111117893"/>
      </left>
      <right style="thin">
        <color theme="0" tint="-0.249977111117893"/>
      </right>
      <top/>
      <bottom style="thin">
        <color auto="1"/>
      </bottom>
      <diagonal/>
    </border>
    <border>
      <left style="thin">
        <color theme="0" tint="-0.249977111117893"/>
      </left>
      <right/>
      <top style="thin">
        <color auto="1"/>
      </top>
      <bottom/>
      <diagonal/>
    </border>
    <border>
      <left/>
      <right style="thin">
        <color theme="0" tint="-0.249977111117893"/>
      </right>
      <top style="thin">
        <color auto="1"/>
      </top>
      <bottom/>
      <diagonal/>
    </border>
    <border>
      <left/>
      <right style="thin">
        <color theme="0" tint="-0.249977111117893"/>
      </right>
      <top style="thin">
        <color theme="0" tint="-0.249977111117893"/>
      </top>
      <bottom style="thin">
        <color auto="1"/>
      </bottom>
      <diagonal/>
    </border>
    <border>
      <left style="thin">
        <color theme="0" tint="-0.249977111117893"/>
      </left>
      <right style="thin">
        <color auto="1"/>
      </right>
      <top style="thin">
        <color auto="1"/>
      </top>
      <bottom/>
      <diagonal/>
    </border>
    <border>
      <left style="thin">
        <color theme="0" tint="-0.249977111117893"/>
      </left>
      <right style="thin">
        <color auto="1"/>
      </right>
      <top/>
      <bottom style="thin">
        <color auto="1"/>
      </bottom>
      <diagonal/>
    </border>
    <border>
      <left style="thin">
        <color auto="1"/>
      </left>
      <right/>
      <top style="dotted">
        <color auto="1"/>
      </top>
      <bottom/>
      <diagonal/>
    </border>
    <border>
      <left style="thin">
        <color auto="1"/>
      </left>
      <right/>
      <top/>
      <bottom style="dotted">
        <color auto="1"/>
      </bottom>
      <diagonal/>
    </border>
    <border>
      <left/>
      <right style="thin">
        <color auto="1"/>
      </right>
      <top style="thin">
        <color auto="1"/>
      </top>
      <bottom style="thin">
        <color indexed="22"/>
      </bottom>
      <diagonal/>
    </border>
    <border>
      <left style="thin">
        <color indexed="22"/>
      </left>
      <right style="thin">
        <color indexed="22"/>
      </right>
      <top style="thin">
        <color auto="1"/>
      </top>
      <bottom style="thin">
        <color auto="1"/>
      </bottom>
      <diagonal/>
    </border>
    <border>
      <left style="thin">
        <color indexed="22"/>
      </left>
      <right style="thin">
        <color auto="1"/>
      </right>
      <top style="thin">
        <color auto="1"/>
      </top>
      <bottom style="thin">
        <color auto="1"/>
      </bottom>
      <diagonal/>
    </border>
    <border>
      <left/>
      <right/>
      <top style="medium">
        <color theme="1"/>
      </top>
      <bottom/>
      <diagonal/>
    </border>
    <border>
      <left style="thin">
        <color indexed="22"/>
      </left>
      <right/>
      <top style="thin">
        <color indexed="22"/>
      </top>
      <bottom style="thin">
        <color auto="1"/>
      </bottom>
      <diagonal/>
    </border>
    <border>
      <left style="thin">
        <color indexed="22"/>
      </left>
      <right/>
      <top style="thin">
        <color auto="1"/>
      </top>
      <bottom style="thin">
        <color indexed="22"/>
      </bottom>
      <diagonal/>
    </border>
    <border>
      <left style="thin">
        <color auto="1"/>
      </left>
      <right/>
      <top style="dotted">
        <color theme="0" tint="-0.249977111117893"/>
      </top>
      <bottom/>
      <diagonal/>
    </border>
    <border>
      <left style="thin">
        <color auto="1"/>
      </left>
      <right/>
      <top/>
      <bottom style="dotted">
        <color theme="0" tint="-0.249977111117893"/>
      </bottom>
      <diagonal/>
    </border>
    <border>
      <left style="thin">
        <color theme="0" tint="-0.249977111117893"/>
      </left>
      <right/>
      <top/>
      <bottom style="thin">
        <color auto="1"/>
      </bottom>
      <diagonal/>
    </border>
    <border>
      <left/>
      <right style="thin">
        <color theme="0" tint="-0.249977111117893"/>
      </right>
      <top/>
      <bottom style="thin">
        <color auto="1"/>
      </bottom>
      <diagonal/>
    </border>
    <border>
      <left/>
      <right style="thin">
        <color auto="1"/>
      </right>
      <top style="thin">
        <color indexed="22"/>
      </top>
      <bottom/>
      <diagonal/>
    </border>
    <border>
      <left style="dotted">
        <color theme="0" tint="-0.499984740745262"/>
      </left>
      <right style="dotted">
        <color theme="0" tint="-0.499984740745262"/>
      </right>
      <top/>
      <bottom style="medium">
        <color auto="1"/>
      </bottom>
      <diagonal/>
    </border>
    <border>
      <left style="dotted">
        <color theme="0" tint="-0.499984740745262"/>
      </left>
      <right/>
      <top/>
      <bottom style="medium">
        <color auto="1"/>
      </bottom>
      <diagonal/>
    </border>
    <border>
      <left/>
      <right/>
      <top style="medium">
        <color auto="1"/>
      </top>
      <bottom/>
      <diagonal/>
    </border>
    <border>
      <left style="dotted">
        <color theme="0" tint="-0.499984740745262"/>
      </left>
      <right style="dotted">
        <color theme="0" tint="-0.499984740745262"/>
      </right>
      <top style="medium">
        <color auto="1"/>
      </top>
      <bottom/>
      <diagonal/>
    </border>
    <border>
      <left style="dotted">
        <color theme="0" tint="-0.499984740745262"/>
      </left>
      <right/>
      <top style="medium">
        <color auto="1"/>
      </top>
      <bottom/>
      <diagonal/>
    </border>
    <border>
      <left style="thin">
        <color theme="0" tint="-0.249977111117893"/>
      </left>
      <right/>
      <top style="thin">
        <color theme="0" tint="-0.249977111117893"/>
      </top>
      <bottom/>
      <diagonal/>
    </border>
    <border>
      <left style="thin">
        <color theme="0" tint="-0.249977111117893"/>
      </left>
      <right/>
      <top style="thin">
        <color auto="1"/>
      </top>
      <bottom style="thin">
        <color indexed="22"/>
      </bottom>
      <diagonal/>
    </border>
    <border>
      <left style="thin">
        <color theme="0" tint="-4.9989318521683403E-2"/>
      </left>
      <right style="thin">
        <color theme="0" tint="-4.9989318521683403E-2"/>
      </right>
      <top/>
      <bottom/>
      <diagonal/>
    </border>
    <border>
      <left style="thin">
        <color theme="0" tint="-4.9989318521683403E-2"/>
      </left>
      <right/>
      <top/>
      <bottom/>
      <diagonal/>
    </border>
    <border>
      <left/>
      <right style="thin">
        <color theme="0" tint="-0.249977111117893"/>
      </right>
      <top style="thin">
        <color theme="0" tint="-0.249977111117893"/>
      </top>
      <bottom/>
      <diagonal/>
    </border>
    <border>
      <left style="thin">
        <color rgb="FF858175"/>
      </left>
      <right style="thin">
        <color rgb="FF858175"/>
      </right>
      <top/>
      <bottom/>
      <diagonal/>
    </border>
    <border>
      <left style="thin">
        <color theme="0" tint="-0.499984740745262"/>
      </left>
      <right/>
      <top/>
      <bottom style="medium">
        <color auto="1"/>
      </bottom>
      <diagonal/>
    </border>
    <border>
      <left style="thin">
        <color rgb="FF6C6961"/>
      </left>
      <right style="thin">
        <color rgb="FF6C6961"/>
      </right>
      <top style="thin">
        <color rgb="FF6C6961"/>
      </top>
      <bottom style="thin">
        <color rgb="FF6C6961"/>
      </bottom>
      <diagonal/>
    </border>
    <border>
      <left style="thin">
        <color auto="1"/>
      </left>
      <right style="thin">
        <color auto="1"/>
      </right>
      <top style="thin">
        <color auto="1"/>
      </top>
      <bottom style="thin">
        <color theme="0" tint="-0.249977111117893"/>
      </bottom>
      <diagonal/>
    </border>
    <border>
      <left style="thin">
        <color auto="1"/>
      </left>
      <right style="thin">
        <color auto="1"/>
      </right>
      <top style="thin">
        <color theme="0" tint="-0.249977111117893"/>
      </top>
      <bottom style="thin">
        <color theme="0" tint="-0.249977111117893"/>
      </bottom>
      <diagonal/>
    </border>
    <border>
      <left style="thin">
        <color auto="1"/>
      </left>
      <right style="thin">
        <color auto="1"/>
      </right>
      <top style="thin">
        <color theme="0" tint="-0.249977111117893"/>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indexed="22"/>
      </right>
      <top style="thin">
        <color indexed="22"/>
      </top>
      <bottom style="thin">
        <color indexed="22"/>
      </bottom>
      <diagonal/>
    </border>
    <border>
      <left style="thin">
        <color indexed="22"/>
      </left>
      <right style="thin">
        <color auto="1"/>
      </right>
      <top style="thin">
        <color indexed="22"/>
      </top>
      <bottom style="thin">
        <color indexed="22"/>
      </bottom>
      <diagonal/>
    </border>
    <border>
      <left style="thin">
        <color auto="1"/>
      </left>
      <right style="thin">
        <color indexed="22"/>
      </right>
      <top style="thin">
        <color auto="1"/>
      </top>
      <bottom style="thin">
        <color auto="1"/>
      </bottom>
      <diagonal/>
    </border>
    <border>
      <left style="thin">
        <color theme="0" tint="-0.249977111117893"/>
      </left>
      <right style="thin">
        <color indexed="22"/>
      </right>
      <top style="thin">
        <color auto="1"/>
      </top>
      <bottom style="thin">
        <color indexed="22"/>
      </bottom>
      <diagonal/>
    </border>
    <border>
      <left style="thin">
        <color theme="0" tint="-0.249977111117893"/>
      </left>
      <right style="thin">
        <color indexed="22"/>
      </right>
      <top style="thin">
        <color indexed="22"/>
      </top>
      <bottom style="thin">
        <color indexed="22"/>
      </bottom>
      <diagonal/>
    </border>
    <border>
      <left style="medium">
        <color theme="1"/>
      </left>
      <right/>
      <top style="medium">
        <color theme="1"/>
      </top>
      <bottom/>
      <diagonal/>
    </border>
    <border>
      <left/>
      <right style="medium">
        <color theme="1"/>
      </right>
      <top style="medium">
        <color theme="1"/>
      </top>
      <bottom/>
      <diagonal/>
    </border>
    <border>
      <left style="medium">
        <color theme="1"/>
      </left>
      <right/>
      <top/>
      <bottom/>
      <diagonal/>
    </border>
    <border>
      <left/>
      <right style="medium">
        <color theme="1"/>
      </right>
      <top/>
      <bottom/>
      <diagonal/>
    </border>
    <border>
      <left style="medium">
        <color theme="1"/>
      </left>
      <right/>
      <top/>
      <bottom style="medium">
        <color theme="1"/>
      </bottom>
      <diagonal/>
    </border>
    <border>
      <left/>
      <right style="medium">
        <color theme="1"/>
      </right>
      <top/>
      <bottom style="medium">
        <color theme="1"/>
      </bottom>
      <diagonal/>
    </border>
    <border>
      <left style="dotted">
        <color indexed="22"/>
      </left>
      <right/>
      <top style="thin">
        <color auto="1"/>
      </top>
      <bottom style="thin">
        <color auto="1"/>
      </bottom>
      <diagonal/>
    </border>
    <border>
      <left/>
      <right style="dotted">
        <color indexed="22"/>
      </right>
      <top style="thin">
        <color auto="1"/>
      </top>
      <bottom style="thin">
        <color auto="1"/>
      </bottom>
      <diagonal/>
    </border>
    <border>
      <left/>
      <right/>
      <top style="medium">
        <color theme="1"/>
      </top>
      <bottom style="thin">
        <color theme="1"/>
      </bottom>
      <diagonal/>
    </border>
    <border>
      <left/>
      <right style="dotted">
        <color theme="0" tint="-0.249977111117893"/>
      </right>
      <top style="thin">
        <color theme="0" tint="-0.249977111117893"/>
      </top>
      <bottom style="thin">
        <color auto="1"/>
      </bottom>
      <diagonal/>
    </border>
    <border>
      <left style="dotted">
        <color theme="0" tint="-0.249977111117893"/>
      </left>
      <right style="thin">
        <color auto="1"/>
      </right>
      <top/>
      <bottom style="thin">
        <color auto="1"/>
      </bottom>
      <diagonal/>
    </border>
    <border>
      <left style="dotted">
        <color theme="0" tint="-0.249977111117893"/>
      </left>
      <right/>
      <top/>
      <bottom style="thin">
        <color auto="1"/>
      </bottom>
      <diagonal/>
    </border>
    <border>
      <left style="dotted">
        <color theme="0" tint="-0.249977111117893"/>
      </left>
      <right style="thin">
        <color auto="1"/>
      </right>
      <top/>
      <bottom/>
      <diagonal/>
    </border>
    <border>
      <left style="dotted">
        <color auto="1"/>
      </left>
      <right/>
      <top/>
      <bottom/>
      <diagonal/>
    </border>
    <border>
      <left/>
      <right style="dotted">
        <color auto="1"/>
      </right>
      <top/>
      <bottom/>
      <diagonal/>
    </border>
    <border>
      <left style="medium">
        <color rgb="FF6C6961"/>
      </left>
      <right/>
      <top/>
      <bottom/>
      <diagonal/>
    </border>
    <border>
      <left style="thin">
        <color rgb="FF6C6961"/>
      </left>
      <right/>
      <top style="thin">
        <color rgb="FF6C6961"/>
      </top>
      <bottom style="thin">
        <color rgb="FF6C6961"/>
      </bottom>
      <diagonal/>
    </border>
    <border>
      <left/>
      <right/>
      <top style="thin">
        <color rgb="FF6C6961"/>
      </top>
      <bottom style="thin">
        <color rgb="FF6C6961"/>
      </bottom>
      <diagonal/>
    </border>
    <border>
      <left/>
      <right style="thin">
        <color rgb="FF6C6961"/>
      </right>
      <top style="thin">
        <color rgb="FF6C6961"/>
      </top>
      <bottom style="thin">
        <color rgb="FF6C6961"/>
      </bottom>
      <diagonal/>
    </border>
    <border>
      <left/>
      <right/>
      <top/>
      <bottom style="medium">
        <color rgb="FF6C6961"/>
      </bottom>
      <diagonal/>
    </border>
    <border>
      <left style="thin">
        <color rgb="FF6C6961"/>
      </left>
      <right/>
      <top style="medium">
        <color rgb="FF6C6961"/>
      </top>
      <bottom style="thin">
        <color rgb="FF6C6961"/>
      </bottom>
      <diagonal/>
    </border>
    <border>
      <left/>
      <right/>
      <top style="medium">
        <color rgb="FF6C6961"/>
      </top>
      <bottom style="thin">
        <color rgb="FF6C6961"/>
      </bottom>
      <diagonal/>
    </border>
    <border>
      <left/>
      <right style="thin">
        <color rgb="FF6C6961"/>
      </right>
      <top style="medium">
        <color rgb="FF6C6961"/>
      </top>
      <bottom style="thin">
        <color rgb="FF6C6961"/>
      </bottom>
      <diagonal/>
    </border>
    <border>
      <left/>
      <right/>
      <top style="thin">
        <color theme="1"/>
      </top>
      <bottom style="medium">
        <color theme="1"/>
      </bottom>
      <diagonal/>
    </border>
    <border>
      <left/>
      <right/>
      <top style="medium">
        <color theme="1"/>
      </top>
      <bottom style="thin">
        <color theme="0" tint="-0.249977111117893"/>
      </bottom>
      <diagonal/>
    </border>
    <border>
      <left/>
      <right style="medium">
        <color theme="1"/>
      </right>
      <top/>
      <bottom style="thin">
        <color theme="0" tint="-0.249977111117893"/>
      </bottom>
      <diagonal/>
    </border>
    <border>
      <left style="thin">
        <color theme="0" tint="-0.249977111117893"/>
      </left>
      <right/>
      <top style="medium">
        <color theme="1"/>
      </top>
      <bottom/>
      <diagonal/>
    </border>
    <border>
      <left style="thin">
        <color theme="0" tint="-0.249977111117893"/>
      </left>
      <right/>
      <top/>
      <bottom style="thin">
        <color theme="0" tint="-0.249977111117893"/>
      </bottom>
      <diagonal/>
    </border>
    <border>
      <left style="thin">
        <color theme="0" tint="-0.249977111117893"/>
      </left>
      <right/>
      <top style="medium">
        <color theme="1"/>
      </top>
      <bottom style="thin">
        <color theme="0" tint="-0.249977111117893"/>
      </bottom>
      <diagonal/>
    </border>
    <border>
      <left style="thin">
        <color theme="0" tint="-0.249977111117893"/>
      </left>
      <right style="thin">
        <color theme="0" tint="-0.249977111117893"/>
      </right>
      <top style="medium">
        <color theme="1"/>
      </top>
      <bottom style="thin">
        <color theme="0" tint="-0.249977111117893"/>
      </bottom>
      <diagonal/>
    </border>
    <border>
      <left style="thin">
        <color theme="0" tint="-0.249977111117893"/>
      </left>
      <right style="thin">
        <color theme="0" tint="-0.249977111117893"/>
      </right>
      <top style="medium">
        <color theme="1"/>
      </top>
      <bottom style="thin">
        <color theme="1"/>
      </bottom>
      <diagonal/>
    </border>
    <border>
      <left style="thin">
        <color theme="0" tint="-0.249977111117893"/>
      </left>
      <right style="thin">
        <color theme="0" tint="-0.249977111117893"/>
      </right>
      <top style="thin">
        <color theme="1"/>
      </top>
      <bottom style="medium">
        <color theme="1"/>
      </bottom>
      <diagonal/>
    </border>
    <border>
      <left style="thin">
        <color theme="0" tint="-0.249977111117893"/>
      </left>
      <right/>
      <top style="thin">
        <color theme="1"/>
      </top>
      <bottom style="medium">
        <color theme="1"/>
      </bottom>
      <diagonal/>
    </border>
    <border>
      <left/>
      <right style="thin">
        <color theme="0" tint="-0.249977111117893"/>
      </right>
      <top style="thin">
        <color theme="1"/>
      </top>
      <bottom style="medium">
        <color theme="1"/>
      </bottom>
      <diagonal/>
    </border>
    <border>
      <left/>
      <right style="thin">
        <color theme="0" tint="-0.249977111117893"/>
      </right>
      <top style="medium">
        <color theme="1"/>
      </top>
      <bottom style="thin">
        <color theme="0" tint="-0.249977111117893"/>
      </bottom>
      <diagonal/>
    </border>
    <border>
      <left/>
      <right style="thin">
        <color theme="0" tint="-0.249977111117893"/>
      </right>
      <top/>
      <bottom style="thin">
        <color theme="0" tint="-0.249977111117893"/>
      </bottom>
      <diagonal/>
    </border>
    <border>
      <left style="thin">
        <color rgb="FFBFBFBF"/>
      </left>
      <right/>
      <top style="thin">
        <color theme="0" tint="-0.249977111117893"/>
      </top>
      <bottom style="thin">
        <color theme="0" tint="-0.249977111117893"/>
      </bottom>
      <diagonal/>
    </border>
    <border>
      <left/>
      <right style="thin">
        <color rgb="FFBFBFBF"/>
      </right>
      <top style="thin">
        <color theme="0" tint="-0.249977111117893"/>
      </top>
      <bottom style="thin">
        <color theme="0" tint="-0.249977111117893"/>
      </bottom>
      <diagonal/>
    </border>
    <border>
      <left style="thin">
        <color theme="0" tint="-0.249977111117893"/>
      </left>
      <right/>
      <top/>
      <bottom/>
      <diagonal/>
    </border>
    <border>
      <left style="thin">
        <color theme="0" tint="-0.249977111117893"/>
      </left>
      <right/>
      <top style="thin">
        <color theme="0" tint="-0.249977111117893"/>
      </top>
      <bottom style="medium">
        <color auto="1"/>
      </bottom>
      <diagonal/>
    </border>
    <border>
      <left/>
      <right style="thin">
        <color theme="0" tint="-0.249977111117893"/>
      </right>
      <top style="thin">
        <color theme="0" tint="-0.249977111117893"/>
      </top>
      <bottom style="medium">
        <color auto="1"/>
      </bottom>
      <diagonal/>
    </border>
    <border>
      <left/>
      <right/>
      <top style="thin">
        <color theme="0" tint="-0.249977111117893"/>
      </top>
      <bottom style="medium">
        <color auto="1"/>
      </bottom>
      <diagonal/>
    </border>
    <border>
      <left/>
      <right style="medium">
        <color theme="1"/>
      </right>
      <top style="thin">
        <color theme="0" tint="-0.249977111117893"/>
      </top>
      <bottom style="medium">
        <color auto="1"/>
      </bottom>
      <diagonal/>
    </border>
    <border>
      <left/>
      <right style="thin">
        <color theme="0" tint="-0.249977111117893"/>
      </right>
      <top style="medium">
        <color theme="1"/>
      </top>
      <bottom/>
      <diagonal/>
    </border>
    <border>
      <left/>
      <right style="thin">
        <color theme="0" tint="-0.249977111117893"/>
      </right>
      <top/>
      <bottom/>
      <diagonal/>
    </border>
    <border>
      <left style="thin">
        <color theme="0" tint="-0.249977111117893"/>
      </left>
      <right style="thin">
        <color auto="1"/>
      </right>
      <top/>
      <bottom/>
      <diagonal/>
    </border>
    <border>
      <left style="thin">
        <color auto="1"/>
      </left>
      <right style="thin">
        <color theme="0" tint="-0.249977111117893"/>
      </right>
      <top style="thin">
        <color auto="1"/>
      </top>
      <bottom style="thin">
        <color auto="1"/>
      </bottom>
      <diagonal/>
    </border>
    <border>
      <left style="thin">
        <color theme="0" tint="-0.249977111117893"/>
      </left>
      <right style="thin">
        <color theme="0" tint="-0.249977111117893"/>
      </right>
      <top style="thin">
        <color theme="1"/>
      </top>
      <bottom style="thin">
        <color theme="0" tint="-0.249977111117893"/>
      </bottom>
      <diagonal/>
    </border>
    <border>
      <left style="thin">
        <color auto="1"/>
      </left>
      <right style="thin">
        <color theme="0" tint="-0.249977111117893"/>
      </right>
      <top/>
      <bottom/>
      <diagonal/>
    </border>
    <border>
      <left/>
      <right style="medium">
        <color theme="1"/>
      </right>
      <top style="thin">
        <color theme="0" tint="-0.249977111117893"/>
      </top>
      <bottom/>
      <diagonal/>
    </border>
    <border>
      <left style="dotted">
        <color auto="1"/>
      </left>
      <right style="dotted">
        <color auto="1"/>
      </right>
      <top style="dotted">
        <color auto="1"/>
      </top>
      <bottom style="dotted">
        <color auto="1"/>
      </bottom>
      <diagonal/>
    </border>
  </borders>
  <cellStyleXfs count="6306">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9" fontId="2" fillId="0" borderId="0" applyFont="0" applyFill="0" applyBorder="0" applyAlignment="0" applyProtection="0"/>
    <xf numFmtId="0" fontId="22" fillId="0" borderId="0" applyNumberFormat="0" applyFill="0" applyBorder="0" applyAlignment="0" applyProtection="0"/>
    <xf numFmtId="0" fontId="23" fillId="0" borderId="50" applyNumberFormat="0" applyFill="0" applyAlignment="0" applyProtection="0"/>
    <xf numFmtId="0" fontId="24" fillId="0" borderId="51" applyNumberFormat="0" applyFill="0" applyAlignment="0" applyProtection="0"/>
    <xf numFmtId="0" fontId="25" fillId="0" borderId="52" applyNumberFormat="0" applyFill="0" applyAlignment="0" applyProtection="0"/>
    <xf numFmtId="0" fontId="25" fillId="0" borderId="0" applyNumberFormat="0" applyFill="0" applyBorder="0" applyAlignment="0" applyProtection="0"/>
    <xf numFmtId="0" fontId="26" fillId="16" borderId="0" applyNumberFormat="0" applyBorder="0" applyAlignment="0" applyProtection="0"/>
    <xf numFmtId="0" fontId="27" fillId="17" borderId="0" applyNumberFormat="0" applyBorder="0" applyAlignment="0" applyProtection="0"/>
    <xf numFmtId="0" fontId="28" fillId="18" borderId="53" applyNumberFormat="0" applyAlignment="0" applyProtection="0"/>
    <xf numFmtId="0" fontId="29" fillId="19" borderId="54" applyNumberFormat="0" applyAlignment="0" applyProtection="0"/>
    <xf numFmtId="0" fontId="30" fillId="19" borderId="53" applyNumberFormat="0" applyAlignment="0" applyProtection="0"/>
    <xf numFmtId="0" fontId="31" fillId="0" borderId="55" applyNumberFormat="0" applyFill="0" applyAlignment="0" applyProtection="0"/>
    <xf numFmtId="0" fontId="32" fillId="20" borderId="56" applyNumberFormat="0" applyAlignment="0" applyProtection="0"/>
    <xf numFmtId="0" fontId="33" fillId="0" borderId="0" applyNumberFormat="0" applyFill="0" applyBorder="0" applyAlignment="0" applyProtection="0"/>
    <xf numFmtId="0" fontId="2" fillId="21" borderId="57" applyNumberFormat="0" applyFont="0" applyAlignment="0" applyProtection="0"/>
    <xf numFmtId="0" fontId="34" fillId="0" borderId="0" applyNumberFormat="0" applyFill="0" applyBorder="0" applyAlignment="0" applyProtection="0"/>
    <xf numFmtId="0" fontId="7" fillId="0" borderId="58" applyNumberFormat="0" applyFill="0" applyAlignment="0" applyProtection="0"/>
    <xf numFmtId="0" fontId="35"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35" fillId="25" borderId="0" applyNumberFormat="0" applyBorder="0" applyAlignment="0" applyProtection="0"/>
    <xf numFmtId="0" fontId="35"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35" fillId="29" borderId="0" applyNumberFormat="0" applyBorder="0" applyAlignment="0" applyProtection="0"/>
    <xf numFmtId="0" fontId="35"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35" fillId="33" borderId="0" applyNumberFormat="0" applyBorder="0" applyAlignment="0" applyProtection="0"/>
    <xf numFmtId="0" fontId="35" fillId="34"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35" fillId="37" borderId="0" applyNumberFormat="0" applyBorder="0" applyAlignment="0" applyProtection="0"/>
    <xf numFmtId="0" fontId="35" fillId="38" borderId="0" applyNumberFormat="0" applyBorder="0" applyAlignment="0" applyProtection="0"/>
    <xf numFmtId="0" fontId="2" fillId="39" borderId="0" applyNumberFormat="0" applyBorder="0" applyAlignment="0" applyProtection="0"/>
    <xf numFmtId="0" fontId="2" fillId="40" borderId="0" applyNumberFormat="0" applyBorder="0" applyAlignment="0" applyProtection="0"/>
    <xf numFmtId="0" fontId="35" fillId="41" borderId="0" applyNumberFormat="0" applyBorder="0" applyAlignment="0" applyProtection="0"/>
    <xf numFmtId="0" fontId="35" fillId="42" borderId="0" applyNumberFormat="0" applyBorder="0" applyAlignment="0" applyProtection="0"/>
    <xf numFmtId="0" fontId="2" fillId="43" borderId="0" applyNumberFormat="0" applyBorder="0" applyAlignment="0" applyProtection="0"/>
    <xf numFmtId="0" fontId="2" fillId="44" borderId="0" applyNumberFormat="0" applyBorder="0" applyAlignment="0" applyProtection="0"/>
    <xf numFmtId="0" fontId="35" fillId="45" borderId="0" applyNumberFormat="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72" fillId="54" borderId="88" applyNumberFormat="0" applyFill="0" applyBorder="0" applyAlignment="0" applyProtection="0">
      <alignment horizontal="right" vertical="center"/>
    </xf>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83" fillId="4" borderId="88" applyNumberFormat="0" applyFill="0" applyBorder="0" applyAlignment="0" applyProtection="0">
      <alignment horizontal="right" vertical="center"/>
    </xf>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106" fillId="53" borderId="0" applyNumberFormat="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120" fillId="2" borderId="40" applyNumberFormat="0" applyAlignment="0">
      <alignment horizontal="right" vertical="center"/>
    </xf>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1536">
    <xf numFmtId="0" fontId="0" fillId="0" borderId="0" xfId="0"/>
    <xf numFmtId="0" fontId="72" fillId="2" borderId="7" xfId="2664" applyFill="1" applyBorder="1" applyAlignment="1">
      <alignment horizontal="right" vertical="center"/>
    </xf>
    <xf numFmtId="0" fontId="72" fillId="2" borderId="11" xfId="2664" applyFill="1" applyBorder="1" applyAlignment="1">
      <alignment horizontal="right" vertical="center"/>
    </xf>
    <xf numFmtId="0" fontId="3" fillId="2" borderId="0" xfId="0" applyFont="1" applyFill="1" applyAlignment="1">
      <alignment vertical="center"/>
    </xf>
    <xf numFmtId="0" fontId="0" fillId="2" borderId="0" xfId="0" applyFill="1"/>
    <xf numFmtId="0" fontId="0" fillId="2" borderId="0" xfId="0" applyFill="1" applyAlignment="1">
      <alignment horizontal="center"/>
    </xf>
    <xf numFmtId="0" fontId="7" fillId="2" borderId="0" xfId="0" applyFont="1" applyFill="1" applyAlignment="1">
      <alignment horizontal="center"/>
    </xf>
    <xf numFmtId="0" fontId="0" fillId="5" borderId="0" xfId="0" applyFill="1" applyAlignment="1">
      <alignment horizontal="center"/>
    </xf>
    <xf numFmtId="0" fontId="0" fillId="4" borderId="0" xfId="0" applyFill="1" applyAlignment="1">
      <alignment horizontal="center"/>
    </xf>
    <xf numFmtId="0" fontId="3" fillId="4" borderId="0" xfId="0" applyFont="1" applyFill="1" applyAlignment="1">
      <alignment horizontal="center" vertical="center"/>
    </xf>
    <xf numFmtId="0" fontId="3" fillId="5" borderId="0" xfId="0" applyFont="1" applyFill="1" applyAlignment="1">
      <alignment horizontal="center" vertical="center"/>
    </xf>
    <xf numFmtId="0" fontId="8" fillId="2" borderId="0" xfId="0" applyFont="1" applyFill="1" applyAlignment="1">
      <alignment vertical="center"/>
    </xf>
    <xf numFmtId="0" fontId="0" fillId="2" borderId="0" xfId="0" applyFont="1" applyFill="1" applyAlignment="1">
      <alignment horizontal="center"/>
    </xf>
    <xf numFmtId="0" fontId="0" fillId="5" borderId="0" xfId="0" quotePrefix="1" applyFill="1" applyAlignment="1">
      <alignment horizontal="center"/>
    </xf>
    <xf numFmtId="0" fontId="0" fillId="4" borderId="0" xfId="0" quotePrefix="1" applyFill="1" applyAlignment="1">
      <alignment horizontal="center"/>
    </xf>
    <xf numFmtId="0" fontId="9" fillId="9" borderId="0" xfId="0" applyFont="1" applyFill="1" applyAlignment="1">
      <alignment horizontal="center"/>
    </xf>
    <xf numFmtId="0" fontId="10" fillId="9" borderId="0" xfId="0" applyFont="1" applyFill="1" applyAlignment="1">
      <alignment horizontal="center"/>
    </xf>
    <xf numFmtId="0" fontId="10" fillId="9" borderId="15" xfId="0" applyFont="1" applyFill="1" applyBorder="1" applyAlignment="1">
      <alignment horizontal="center"/>
    </xf>
    <xf numFmtId="0" fontId="10" fillId="9" borderId="0" xfId="0" applyFont="1" applyFill="1" applyBorder="1" applyAlignment="1">
      <alignment horizontal="center"/>
    </xf>
    <xf numFmtId="0" fontId="0" fillId="9" borderId="0" xfId="0" applyFill="1"/>
    <xf numFmtId="0" fontId="13" fillId="6" borderId="0" xfId="0" applyFont="1" applyFill="1"/>
    <xf numFmtId="0" fontId="12" fillId="5" borderId="0" xfId="0" applyFont="1" applyFill="1"/>
    <xf numFmtId="0" fontId="12" fillId="4" borderId="0" xfId="0" applyFont="1" applyFill="1"/>
    <xf numFmtId="0" fontId="15" fillId="4" borderId="8" xfId="0" applyFont="1" applyFill="1" applyBorder="1" applyAlignment="1">
      <alignment horizontal="left" indent="1"/>
    </xf>
    <xf numFmtId="0" fontId="15" fillId="4" borderId="9" xfId="0" applyFont="1" applyFill="1" applyBorder="1" applyAlignment="1">
      <alignment horizontal="left" indent="1"/>
    </xf>
    <xf numFmtId="0" fontId="15" fillId="4" borderId="12" xfId="0" applyFont="1" applyFill="1" applyBorder="1" applyAlignment="1">
      <alignment horizontal="left" indent="1"/>
    </xf>
    <xf numFmtId="0" fontId="13" fillId="6" borderId="0" xfId="0" applyFont="1" applyFill="1" applyAlignment="1">
      <alignment horizontal="center"/>
    </xf>
    <xf numFmtId="0" fontId="10" fillId="9" borderId="5" xfId="0" applyFont="1" applyFill="1" applyBorder="1" applyAlignment="1">
      <alignment horizontal="right"/>
    </xf>
    <xf numFmtId="0" fontId="14" fillId="5" borderId="0" xfId="0" applyFont="1" applyFill="1" applyBorder="1" applyAlignment="1">
      <alignment horizontal="right"/>
    </xf>
    <xf numFmtId="0" fontId="15" fillId="4" borderId="0" xfId="0" applyFont="1" applyFill="1" applyBorder="1" applyAlignment="1">
      <alignment horizontal="left" indent="1"/>
    </xf>
    <xf numFmtId="0" fontId="0" fillId="9" borderId="0" xfId="0" applyFill="1" applyAlignment="1">
      <alignment horizontal="center"/>
    </xf>
    <xf numFmtId="0" fontId="16" fillId="6" borderId="0" xfId="0" applyFont="1" applyFill="1"/>
    <xf numFmtId="0" fontId="16" fillId="6" borderId="0" xfId="0" applyFont="1" applyFill="1" applyAlignment="1">
      <alignment horizontal="center"/>
    </xf>
    <xf numFmtId="0" fontId="16" fillId="6" borderId="0" xfId="0" quotePrefix="1" applyFont="1" applyFill="1" applyAlignment="1">
      <alignment horizontal="center"/>
    </xf>
    <xf numFmtId="0" fontId="0" fillId="5" borderId="19" xfId="0" applyFont="1" applyFill="1" applyBorder="1" applyAlignment="1">
      <alignment vertical="center"/>
    </xf>
    <xf numFmtId="0" fontId="0" fillId="5" borderId="19" xfId="0" applyFont="1" applyFill="1" applyBorder="1" applyAlignment="1">
      <alignment horizontal="center"/>
    </xf>
    <xf numFmtId="0" fontId="0" fillId="5" borderId="20" xfId="0" applyFont="1" applyFill="1" applyBorder="1" applyAlignment="1">
      <alignment horizontal="center"/>
    </xf>
    <xf numFmtId="0" fontId="0" fillId="4" borderId="18" xfId="0" applyFont="1" applyFill="1" applyBorder="1" applyAlignment="1">
      <alignment horizontal="center" vertical="center"/>
    </xf>
    <xf numFmtId="0" fontId="0" fillId="4" borderId="19" xfId="0" applyFont="1" applyFill="1" applyBorder="1" applyAlignment="1">
      <alignment vertical="center"/>
    </xf>
    <xf numFmtId="0" fontId="0" fillId="4" borderId="19" xfId="0" applyFont="1" applyFill="1" applyBorder="1" applyAlignment="1">
      <alignment horizontal="center"/>
    </xf>
    <xf numFmtId="0" fontId="0" fillId="4" borderId="20" xfId="0" applyFont="1" applyFill="1" applyBorder="1" applyAlignment="1">
      <alignment horizontal="center"/>
    </xf>
    <xf numFmtId="0" fontId="0" fillId="9" borderId="0" xfId="0" quotePrefix="1" applyFill="1" applyAlignment="1">
      <alignment horizontal="center"/>
    </xf>
    <xf numFmtId="49" fontId="16" fillId="6" borderId="0" xfId="0" applyNumberFormat="1" applyFont="1" applyFill="1" applyAlignment="1">
      <alignment horizontal="center"/>
    </xf>
    <xf numFmtId="49" fontId="0" fillId="9" borderId="0" xfId="0" applyNumberFormat="1" applyFill="1" applyAlignment="1">
      <alignment horizontal="center"/>
    </xf>
    <xf numFmtId="49" fontId="0" fillId="5" borderId="19" xfId="0" quotePrefix="1" applyNumberFormat="1" applyFont="1" applyFill="1" applyBorder="1" applyAlignment="1">
      <alignment horizontal="left"/>
    </xf>
    <xf numFmtId="49" fontId="0" fillId="4" borderId="19" xfId="0" quotePrefix="1" applyNumberFormat="1" applyFont="1" applyFill="1" applyBorder="1" applyAlignment="1">
      <alignment horizontal="left"/>
    </xf>
    <xf numFmtId="0" fontId="17" fillId="8" borderId="0" xfId="0" applyFont="1" applyFill="1"/>
    <xf numFmtId="0" fontId="17" fillId="8" borderId="0" xfId="0" applyFont="1" applyFill="1" applyAlignment="1">
      <alignment horizontal="center"/>
    </xf>
    <xf numFmtId="0" fontId="0" fillId="13" borderId="0" xfId="0" applyFill="1"/>
    <xf numFmtId="0" fontId="10" fillId="9" borderId="11" xfId="0" applyFont="1" applyFill="1" applyBorder="1" applyAlignment="1">
      <alignment horizontal="center"/>
    </xf>
    <xf numFmtId="0" fontId="10" fillId="9" borderId="7" xfId="0" applyFont="1" applyFill="1" applyBorder="1" applyAlignment="1">
      <alignment horizontal="center"/>
    </xf>
    <xf numFmtId="0" fontId="0" fillId="5" borderId="29" xfId="0" quotePrefix="1" applyFont="1" applyFill="1" applyBorder="1" applyAlignment="1">
      <alignment horizontal="left" vertical="center"/>
    </xf>
    <xf numFmtId="0" fontId="0" fillId="5" borderId="30" xfId="0" quotePrefix="1" applyFont="1" applyFill="1" applyBorder="1" applyAlignment="1">
      <alignment horizontal="left" vertical="center"/>
    </xf>
    <xf numFmtId="0" fontId="0" fillId="5" borderId="31" xfId="0" quotePrefix="1" applyFont="1" applyFill="1" applyBorder="1" applyAlignment="1">
      <alignment horizontal="left" vertical="center"/>
    </xf>
    <xf numFmtId="0" fontId="0" fillId="5" borderId="18" xfId="0" quotePrefix="1" applyFont="1" applyFill="1" applyBorder="1" applyAlignment="1">
      <alignment horizontal="center" vertical="center"/>
    </xf>
    <xf numFmtId="0" fontId="0" fillId="5" borderId="19" xfId="0" quotePrefix="1" applyFont="1" applyFill="1" applyBorder="1" applyAlignment="1">
      <alignment vertical="center"/>
    </xf>
    <xf numFmtId="0" fontId="20" fillId="14" borderId="0" xfId="0" applyFont="1" applyFill="1" applyAlignment="1">
      <alignment vertical="center"/>
    </xf>
    <xf numFmtId="0" fontId="20" fillId="14" borderId="0" xfId="0" applyFont="1" applyFill="1" applyAlignment="1">
      <alignment horizontal="center" vertical="center"/>
    </xf>
    <xf numFmtId="0" fontId="15" fillId="7" borderId="1" xfId="0" applyFont="1" applyFill="1" applyBorder="1" applyAlignment="1"/>
    <xf numFmtId="0" fontId="11" fillId="2" borderId="1" xfId="0" applyFont="1" applyFill="1" applyBorder="1" applyAlignment="1">
      <alignment horizontal="center"/>
    </xf>
    <xf numFmtId="0" fontId="11" fillId="4" borderId="1" xfId="0" applyFont="1" applyFill="1" applyBorder="1" applyAlignment="1">
      <alignment horizontal="center"/>
    </xf>
    <xf numFmtId="0" fontId="11" fillId="4" borderId="2" xfId="0" applyNumberFormat="1" applyFont="1" applyFill="1" applyBorder="1" applyAlignment="1">
      <alignment horizontal="center"/>
    </xf>
    <xf numFmtId="0" fontId="14" fillId="13" borderId="0" xfId="0" applyFont="1" applyFill="1"/>
    <xf numFmtId="0" fontId="11" fillId="13" borderId="0" xfId="0" applyFont="1" applyFill="1"/>
    <xf numFmtId="0" fontId="11" fillId="13" borderId="1" xfId="0" applyFont="1" applyFill="1" applyBorder="1"/>
    <xf numFmtId="0" fontId="14" fillId="13" borderId="1" xfId="0" applyFont="1" applyFill="1" applyBorder="1"/>
    <xf numFmtId="0" fontId="14" fillId="13" borderId="1" xfId="0" applyFont="1" applyFill="1" applyBorder="1" applyAlignment="1">
      <alignment horizontal="right"/>
    </xf>
    <xf numFmtId="0" fontId="14" fillId="4" borderId="1" xfId="0" applyFont="1" applyFill="1" applyBorder="1" applyAlignment="1">
      <alignment horizontal="center"/>
    </xf>
    <xf numFmtId="0" fontId="11" fillId="5" borderId="0" xfId="0" applyFont="1" applyFill="1" applyBorder="1"/>
    <xf numFmtId="0" fontId="15" fillId="11" borderId="0" xfId="0" applyFont="1" applyFill="1" applyBorder="1" applyAlignment="1">
      <alignment horizontal="left" indent="1"/>
    </xf>
    <xf numFmtId="0" fontId="18" fillId="4" borderId="1" xfId="0" applyFont="1" applyFill="1" applyBorder="1"/>
    <xf numFmtId="0" fontId="14" fillId="5" borderId="6" xfId="0" applyFont="1" applyFill="1" applyBorder="1" applyAlignment="1">
      <alignment horizontal="right"/>
    </xf>
    <xf numFmtId="0" fontId="14" fillId="5" borderId="5" xfId="0" applyFont="1" applyFill="1" applyBorder="1" applyAlignment="1">
      <alignment horizontal="right"/>
    </xf>
    <xf numFmtId="0" fontId="14" fillId="5" borderId="10" xfId="0" applyFont="1" applyFill="1" applyBorder="1" applyAlignment="1">
      <alignment horizontal="right"/>
    </xf>
    <xf numFmtId="0" fontId="0" fillId="5" borderId="0" xfId="0" quotePrefix="1" applyFill="1" applyAlignment="1">
      <alignment horizontal="right"/>
    </xf>
    <xf numFmtId="0" fontId="0" fillId="4" borderId="0" xfId="0" quotePrefix="1" applyFill="1" applyAlignment="1">
      <alignment horizontal="right"/>
    </xf>
    <xf numFmtId="0" fontId="0" fillId="5" borderId="0" xfId="0" quotePrefix="1" applyFill="1" applyAlignment="1">
      <alignment horizontal="left"/>
    </xf>
    <xf numFmtId="0" fontId="0" fillId="4" borderId="0" xfId="0" quotePrefix="1" applyFill="1" applyAlignment="1">
      <alignment horizontal="left"/>
    </xf>
    <xf numFmtId="0" fontId="7" fillId="9" borderId="0" xfId="0" applyFont="1" applyFill="1"/>
    <xf numFmtId="0" fontId="11" fillId="5" borderId="0" xfId="0" applyFont="1" applyFill="1" applyBorder="1" applyAlignment="1">
      <alignment horizontal="center"/>
    </xf>
    <xf numFmtId="0" fontId="13" fillId="6" borderId="0" xfId="0" applyFont="1" applyFill="1" applyAlignment="1">
      <alignment horizontal="left"/>
    </xf>
    <xf numFmtId="0" fontId="14" fillId="7" borderId="0" xfId="0" applyFont="1" applyFill="1" applyBorder="1"/>
    <xf numFmtId="0" fontId="11" fillId="7" borderId="0" xfId="0" applyFont="1" applyFill="1" applyBorder="1"/>
    <xf numFmtId="0" fontId="11" fillId="7" borderId="0" xfId="0" applyFont="1" applyFill="1" applyBorder="1" applyAlignment="1">
      <alignment horizontal="center"/>
    </xf>
    <xf numFmtId="0" fontId="11" fillId="4" borderId="0" xfId="0" applyFont="1" applyFill="1" applyBorder="1" applyAlignment="1">
      <alignment horizontal="left" indent="1"/>
    </xf>
    <xf numFmtId="0" fontId="11" fillId="5" borderId="0" xfId="0" applyFont="1" applyFill="1" applyBorder="1" applyAlignment="1">
      <alignment horizontal="right"/>
    </xf>
    <xf numFmtId="0" fontId="14" fillId="5" borderId="0" xfId="0" applyFont="1" applyFill="1" applyBorder="1" applyAlignment="1">
      <alignment horizontal="center"/>
    </xf>
    <xf numFmtId="0" fontId="14" fillId="12" borderId="0" xfId="0" applyFont="1" applyFill="1" applyBorder="1" applyAlignment="1">
      <alignment horizontal="right"/>
    </xf>
    <xf numFmtId="0" fontId="0" fillId="5" borderId="0" xfId="0" applyFill="1"/>
    <xf numFmtId="0" fontId="14" fillId="5" borderId="39" xfId="0" applyFont="1" applyFill="1" applyBorder="1" applyAlignment="1">
      <alignment horizontal="right"/>
    </xf>
    <xf numFmtId="0" fontId="11" fillId="5" borderId="40" xfId="0" applyFont="1" applyFill="1" applyBorder="1" applyAlignment="1">
      <alignment horizontal="center"/>
    </xf>
    <xf numFmtId="0" fontId="14" fillId="4" borderId="39" xfId="0" applyFont="1" applyFill="1" applyBorder="1" applyAlignment="1">
      <alignment horizontal="right"/>
    </xf>
    <xf numFmtId="0" fontId="11" fillId="4" borderId="40" xfId="0" applyFont="1" applyFill="1" applyBorder="1" applyAlignment="1">
      <alignment horizontal="center"/>
    </xf>
    <xf numFmtId="0" fontId="36" fillId="5" borderId="0" xfId="0" applyFont="1" applyFill="1" applyAlignment="1">
      <alignment horizontal="center"/>
    </xf>
    <xf numFmtId="0" fontId="36" fillId="5" borderId="0" xfId="0" applyFont="1" applyFill="1"/>
    <xf numFmtId="0" fontId="14" fillId="4" borderId="36" xfId="0" applyFont="1" applyFill="1" applyBorder="1" applyAlignment="1">
      <alignment horizontal="right"/>
    </xf>
    <xf numFmtId="0" fontId="11" fillId="4" borderId="37" xfId="0" applyFont="1" applyFill="1" applyBorder="1" applyAlignment="1">
      <alignment horizontal="center"/>
    </xf>
    <xf numFmtId="0" fontId="14" fillId="5" borderId="42" xfId="0" applyFont="1" applyFill="1" applyBorder="1" applyAlignment="1">
      <alignment horizontal="right"/>
    </xf>
    <xf numFmtId="0" fontId="11" fillId="5" borderId="43" xfId="0" applyFont="1" applyFill="1" applyBorder="1" applyAlignment="1">
      <alignment horizontal="center"/>
    </xf>
    <xf numFmtId="0" fontId="14" fillId="2" borderId="1" xfId="0" applyFont="1" applyFill="1" applyBorder="1"/>
    <xf numFmtId="0" fontId="14" fillId="2" borderId="1" xfId="0" applyFont="1" applyFill="1" applyBorder="1" applyAlignment="1">
      <alignment horizontal="left"/>
    </xf>
    <xf numFmtId="0" fontId="11" fillId="4" borderId="0" xfId="0" applyFont="1" applyFill="1" applyBorder="1" applyAlignment="1">
      <alignment horizontal="right"/>
    </xf>
    <xf numFmtId="0" fontId="37" fillId="5" borderId="0" xfId="0" applyFont="1" applyFill="1" applyBorder="1" applyAlignment="1">
      <alignment horizontal="right"/>
    </xf>
    <xf numFmtId="0" fontId="38" fillId="5" borderId="0" xfId="0" applyFont="1" applyFill="1"/>
    <xf numFmtId="0" fontId="11" fillId="4" borderId="38" xfId="0" applyFont="1" applyFill="1" applyBorder="1" applyAlignment="1">
      <alignment horizontal="center"/>
    </xf>
    <xf numFmtId="0" fontId="11" fillId="5" borderId="41" xfId="0" applyFont="1" applyFill="1" applyBorder="1" applyAlignment="1">
      <alignment horizontal="center"/>
    </xf>
    <xf numFmtId="0" fontId="11" fillId="4" borderId="41" xfId="0" applyFont="1" applyFill="1" applyBorder="1" applyAlignment="1">
      <alignment horizontal="center"/>
    </xf>
    <xf numFmtId="0" fontId="11" fillId="5" borderId="44" xfId="0" applyFont="1" applyFill="1" applyBorder="1" applyAlignment="1">
      <alignment horizontal="center"/>
    </xf>
    <xf numFmtId="0" fontId="38" fillId="5" borderId="0" xfId="0" applyFont="1" applyFill="1" applyBorder="1" applyAlignment="1">
      <alignment horizontal="left"/>
    </xf>
    <xf numFmtId="0" fontId="11" fillId="4" borderId="63" xfId="0" applyFont="1" applyFill="1" applyBorder="1" applyAlignment="1">
      <alignment horizontal="center"/>
    </xf>
    <xf numFmtId="0" fontId="15" fillId="2" borderId="64" xfId="0" applyFont="1" applyFill="1" applyBorder="1" applyAlignment="1">
      <alignment horizontal="center"/>
    </xf>
    <xf numFmtId="0" fontId="11" fillId="5" borderId="65" xfId="0" applyFont="1" applyFill="1" applyBorder="1" applyAlignment="1">
      <alignment horizontal="center"/>
    </xf>
    <xf numFmtId="0" fontId="15" fillId="2" borderId="66" xfId="0" applyFont="1" applyFill="1" applyBorder="1" applyAlignment="1">
      <alignment horizontal="center"/>
    </xf>
    <xf numFmtId="0" fontId="11" fillId="4" borderId="65" xfId="0" applyFont="1" applyFill="1" applyBorder="1" applyAlignment="1">
      <alignment horizontal="center"/>
    </xf>
    <xf numFmtId="0" fontId="11" fillId="5" borderId="67" xfId="0" applyFont="1" applyFill="1" applyBorder="1" applyAlignment="1">
      <alignment horizontal="center"/>
    </xf>
    <xf numFmtId="0" fontId="15" fillId="2" borderId="68" xfId="0" applyFont="1" applyFill="1" applyBorder="1" applyAlignment="1">
      <alignment horizontal="center"/>
    </xf>
    <xf numFmtId="0" fontId="15" fillId="5" borderId="0" xfId="0" applyFont="1" applyFill="1" applyBorder="1" applyAlignment="1">
      <alignment horizontal="center"/>
    </xf>
    <xf numFmtId="0" fontId="15" fillId="4" borderId="0" xfId="0" applyFont="1" applyFill="1" applyBorder="1" applyAlignment="1">
      <alignment horizontal="right" indent="1"/>
    </xf>
    <xf numFmtId="0" fontId="15" fillId="5" borderId="0" xfId="0" applyFont="1" applyFill="1" applyBorder="1" applyAlignment="1">
      <alignment horizontal="right" indent="1"/>
    </xf>
    <xf numFmtId="0" fontId="14" fillId="4" borderId="6" xfId="0" applyFont="1" applyFill="1" applyBorder="1" applyAlignment="1">
      <alignment horizontal="right"/>
    </xf>
    <xf numFmtId="0" fontId="15" fillId="4" borderId="7" xfId="0" applyFont="1" applyFill="1" applyBorder="1" applyAlignment="1">
      <alignment horizontal="right" indent="1"/>
    </xf>
    <xf numFmtId="0" fontId="15" fillId="5" borderId="9" xfId="0" applyFont="1" applyFill="1" applyBorder="1" applyAlignment="1">
      <alignment horizontal="left" indent="1"/>
    </xf>
    <xf numFmtId="0" fontId="14" fillId="4" borderId="5" xfId="0" applyFont="1" applyFill="1" applyBorder="1" applyAlignment="1">
      <alignment horizontal="right"/>
    </xf>
    <xf numFmtId="0" fontId="15" fillId="5" borderId="11" xfId="0" applyFont="1" applyFill="1" applyBorder="1" applyAlignment="1">
      <alignment horizontal="right" indent="1"/>
    </xf>
    <xf numFmtId="0" fontId="15" fillId="5" borderId="12" xfId="0" applyFont="1" applyFill="1" applyBorder="1" applyAlignment="1">
      <alignment horizontal="left" indent="1"/>
    </xf>
    <xf numFmtId="0" fontId="0" fillId="3" borderId="0" xfId="0" applyFill="1"/>
    <xf numFmtId="0" fontId="40" fillId="2" borderId="0" xfId="0" applyFont="1" applyFill="1"/>
    <xf numFmtId="0" fontId="48" fillId="3" borderId="0" xfId="0" applyFont="1" applyFill="1" applyBorder="1"/>
    <xf numFmtId="0" fontId="49" fillId="3" borderId="0" xfId="0" applyFont="1" applyFill="1" applyBorder="1"/>
    <xf numFmtId="0" fontId="49" fillId="46" borderId="0" xfId="0" applyFont="1" applyFill="1"/>
    <xf numFmtId="0" fontId="40" fillId="3" borderId="0" xfId="0" applyFont="1" applyFill="1" applyBorder="1"/>
    <xf numFmtId="0" fontId="40" fillId="13" borderId="0" xfId="0" applyFont="1" applyFill="1"/>
    <xf numFmtId="0" fontId="40" fillId="0" borderId="0" xfId="0" applyFont="1"/>
    <xf numFmtId="0" fontId="40" fillId="13" borderId="0" xfId="0" applyFont="1" applyFill="1" applyBorder="1"/>
    <xf numFmtId="0" fontId="50" fillId="48" borderId="0" xfId="0" applyFont="1" applyFill="1" applyBorder="1"/>
    <xf numFmtId="0" fontId="51" fillId="48" borderId="0" xfId="0" applyFont="1" applyFill="1" applyBorder="1"/>
    <xf numFmtId="0" fontId="51" fillId="47" borderId="0" xfId="0" applyFont="1" applyFill="1"/>
    <xf numFmtId="0" fontId="42" fillId="48" borderId="0" xfId="0" applyFont="1" applyFill="1" applyBorder="1"/>
    <xf numFmtId="0" fontId="42" fillId="49" borderId="0" xfId="0" applyFont="1" applyFill="1"/>
    <xf numFmtId="0" fontId="42" fillId="0" borderId="0" xfId="0" applyFont="1" applyFill="1"/>
    <xf numFmtId="0" fontId="42" fillId="15" borderId="0" xfId="0" applyFont="1" applyFill="1"/>
    <xf numFmtId="0" fontId="42" fillId="49" borderId="0" xfId="0" applyFont="1" applyFill="1" applyBorder="1"/>
    <xf numFmtId="0" fontId="48" fillId="46" borderId="0" xfId="0" applyFont="1" applyFill="1" applyAlignment="1">
      <alignment horizontal="center"/>
    </xf>
    <xf numFmtId="0" fontId="48" fillId="46" borderId="0" xfId="0" applyFont="1" applyFill="1"/>
    <xf numFmtId="0" fontId="48" fillId="46" borderId="5" xfId="0" applyFont="1" applyFill="1" applyBorder="1"/>
    <xf numFmtId="0" fontId="52" fillId="2" borderId="77" xfId="0" applyFont="1" applyFill="1" applyBorder="1" applyAlignment="1">
      <alignment horizontal="center"/>
    </xf>
    <xf numFmtId="0" fontId="53" fillId="3" borderId="0" xfId="0" applyFont="1" applyFill="1" applyBorder="1" applyAlignment="1">
      <alignment horizontal="center"/>
    </xf>
    <xf numFmtId="0" fontId="40" fillId="0" borderId="5" xfId="0" applyFont="1" applyBorder="1"/>
    <xf numFmtId="0" fontId="46" fillId="7" borderId="0" xfId="0" applyFont="1" applyFill="1" applyBorder="1" applyAlignment="1">
      <alignment horizontal="right"/>
    </xf>
    <xf numFmtId="0" fontId="46" fillId="7" borderId="0" xfId="0" applyFont="1" applyFill="1" applyBorder="1" applyAlignment="1">
      <alignment horizontal="left"/>
    </xf>
    <xf numFmtId="0" fontId="40" fillId="13" borderId="5" xfId="0" applyFont="1" applyFill="1" applyBorder="1"/>
    <xf numFmtId="0" fontId="40" fillId="0" borderId="0" xfId="0" applyFont="1" applyAlignment="1">
      <alignment horizontal="left"/>
    </xf>
    <xf numFmtId="0" fontId="49" fillId="6" borderId="0" xfId="0" applyFont="1" applyFill="1" applyAlignment="1">
      <alignment horizontal="left"/>
    </xf>
    <xf numFmtId="0" fontId="49" fillId="6" borderId="0" xfId="0" applyFont="1" applyFill="1"/>
    <xf numFmtId="0" fontId="55" fillId="47" borderId="0" xfId="0" applyFont="1" applyFill="1" applyAlignment="1">
      <alignment horizontal="left"/>
    </xf>
    <xf numFmtId="0" fontId="56" fillId="0" borderId="0" xfId="0" applyFont="1" applyFill="1" applyAlignment="1">
      <alignment horizontal="left" vertical="center"/>
    </xf>
    <xf numFmtId="0" fontId="56" fillId="0" borderId="0" xfId="0" applyFont="1" applyFill="1" applyAlignment="1">
      <alignment horizontal="left"/>
    </xf>
    <xf numFmtId="0" fontId="55" fillId="47" borderId="79" xfId="0" applyFont="1" applyFill="1" applyBorder="1"/>
    <xf numFmtId="0" fontId="55" fillId="47" borderId="78" xfId="0" applyFont="1" applyFill="1" applyBorder="1"/>
    <xf numFmtId="0" fontId="55" fillId="47" borderId="80" xfId="0" applyFont="1" applyFill="1" applyBorder="1"/>
    <xf numFmtId="0" fontId="57" fillId="0" borderId="79" xfId="0" applyFont="1" applyFill="1" applyBorder="1"/>
    <xf numFmtId="0" fontId="57" fillId="0" borderId="78" xfId="0" applyFont="1" applyFill="1" applyBorder="1"/>
    <xf numFmtId="0" fontId="57" fillId="0" borderId="78" xfId="0" applyFont="1" applyFill="1" applyBorder="1" applyAlignment="1">
      <alignment horizontal="left" vertical="center"/>
    </xf>
    <xf numFmtId="0" fontId="57" fillId="0" borderId="80" xfId="0" applyFont="1" applyFill="1" applyBorder="1"/>
    <xf numFmtId="0" fontId="57" fillId="0" borderId="79" xfId="0" applyFont="1" applyFill="1" applyBorder="1" applyAlignment="1">
      <alignment horizontal="left" vertical="center"/>
    </xf>
    <xf numFmtId="0" fontId="57" fillId="0" borderId="80" xfId="0" applyFont="1" applyFill="1" applyBorder="1" applyAlignment="1">
      <alignment horizontal="left" vertical="center"/>
    </xf>
    <xf numFmtId="0" fontId="42" fillId="0" borderId="79" xfId="0" applyFont="1" applyFill="1" applyBorder="1"/>
    <xf numFmtId="0" fontId="42" fillId="0" borderId="78" xfId="0" applyFont="1" applyFill="1" applyBorder="1"/>
    <xf numFmtId="0" fontId="42" fillId="0" borderId="80" xfId="0" applyFont="1" applyFill="1" applyBorder="1"/>
    <xf numFmtId="0" fontId="56" fillId="0" borderId="0" xfId="0" quotePrefix="1" applyFont="1" applyFill="1" applyAlignment="1">
      <alignment horizontal="left" vertical="center"/>
    </xf>
    <xf numFmtId="0" fontId="62" fillId="5" borderId="0" xfId="0" applyFont="1" applyFill="1" applyBorder="1" applyAlignment="1">
      <alignment horizontal="right"/>
    </xf>
    <xf numFmtId="0" fontId="63" fillId="4" borderId="0" xfId="0" applyFont="1" applyFill="1" applyBorder="1" applyAlignment="1">
      <alignment horizontal="left" indent="1"/>
    </xf>
    <xf numFmtId="0" fontId="63" fillId="4" borderId="0" xfId="0" applyFont="1" applyFill="1" applyBorder="1"/>
    <xf numFmtId="0" fontId="63" fillId="5" borderId="0" xfId="0" applyFont="1" applyFill="1" applyBorder="1"/>
    <xf numFmtId="0" fontId="14" fillId="7" borderId="2" xfId="0" applyFont="1" applyFill="1" applyBorder="1" applyAlignment="1">
      <alignment horizontal="right"/>
    </xf>
    <xf numFmtId="171" fontId="39" fillId="4" borderId="3" xfId="0" applyNumberFormat="1" applyFont="1" applyFill="1" applyBorder="1" applyAlignment="1">
      <alignment horizontal="left" indent="1"/>
    </xf>
    <xf numFmtId="0" fontId="14" fillId="5" borderId="4" xfId="0" applyFont="1" applyFill="1" applyBorder="1" applyAlignment="1">
      <alignment horizontal="right"/>
    </xf>
    <xf numFmtId="0" fontId="0" fillId="3" borderId="0" xfId="0" applyFill="1" applyBorder="1"/>
    <xf numFmtId="0" fontId="32" fillId="46" borderId="0" xfId="0" applyFont="1" applyFill="1" applyBorder="1"/>
    <xf numFmtId="0" fontId="0" fillId="5" borderId="0" xfId="0" applyFill="1" applyBorder="1"/>
    <xf numFmtId="0" fontId="19" fillId="6" borderId="5" xfId="0" applyFont="1" applyFill="1" applyBorder="1" applyAlignment="1">
      <alignment horizontal="right"/>
    </xf>
    <xf numFmtId="0" fontId="19" fillId="6" borderId="0" xfId="0" applyFont="1" applyFill="1" applyBorder="1" applyAlignment="1">
      <alignment horizontal="center"/>
    </xf>
    <xf numFmtId="0" fontId="19" fillId="6" borderId="0" xfId="0" applyFont="1" applyFill="1" applyAlignment="1">
      <alignment horizontal="center"/>
    </xf>
    <xf numFmtId="0" fontId="19" fillId="6" borderId="15" xfId="0" applyFont="1" applyFill="1" applyBorder="1" applyAlignment="1">
      <alignment horizontal="center"/>
    </xf>
    <xf numFmtId="0" fontId="19" fillId="8" borderId="5" xfId="0" applyFont="1" applyFill="1" applyBorder="1" applyAlignment="1">
      <alignment horizontal="right"/>
    </xf>
    <xf numFmtId="0" fontId="19" fillId="8" borderId="0" xfId="0" applyFont="1" applyFill="1" applyBorder="1" applyAlignment="1">
      <alignment horizontal="center"/>
    </xf>
    <xf numFmtId="0" fontId="19" fillId="8" borderId="0" xfId="0" applyFont="1" applyFill="1" applyAlignment="1">
      <alignment horizontal="center"/>
    </xf>
    <xf numFmtId="0" fontId="19" fillId="8" borderId="15" xfId="0" applyFont="1" applyFill="1" applyBorder="1" applyAlignment="1">
      <alignment horizontal="center"/>
    </xf>
    <xf numFmtId="0" fontId="64" fillId="10" borderId="5" xfId="0" applyFont="1" applyFill="1" applyBorder="1" applyAlignment="1">
      <alignment horizontal="right"/>
    </xf>
    <xf numFmtId="0" fontId="64" fillId="10" borderId="0" xfId="0" applyFont="1" applyFill="1" applyBorder="1" applyAlignment="1">
      <alignment horizontal="center"/>
    </xf>
    <xf numFmtId="0" fontId="64" fillId="10" borderId="0" xfId="0" applyFont="1" applyFill="1" applyAlignment="1">
      <alignment horizontal="center"/>
    </xf>
    <xf numFmtId="0" fontId="64" fillId="10" borderId="15" xfId="0" applyFont="1" applyFill="1" applyBorder="1" applyAlignment="1">
      <alignment horizontal="center"/>
    </xf>
    <xf numFmtId="0" fontId="64" fillId="5" borderId="5" xfId="0" applyFont="1" applyFill="1" applyBorder="1" applyAlignment="1">
      <alignment horizontal="right"/>
    </xf>
    <xf numFmtId="0" fontId="64" fillId="5" borderId="17" xfId="0" applyFont="1" applyFill="1" applyBorder="1" applyAlignment="1">
      <alignment horizontal="center"/>
    </xf>
    <xf numFmtId="0" fontId="64" fillId="5" borderId="13" xfId="0" applyFont="1" applyFill="1" applyBorder="1" applyAlignment="1">
      <alignment horizontal="center"/>
    </xf>
    <xf numFmtId="0" fontId="64" fillId="5" borderId="14" xfId="0" applyFont="1" applyFill="1" applyBorder="1" applyAlignment="1">
      <alignment horizontal="center"/>
    </xf>
    <xf numFmtId="0" fontId="64" fillId="5" borderId="16" xfId="0" applyFont="1" applyFill="1" applyBorder="1" applyAlignment="1">
      <alignment horizontal="center"/>
    </xf>
    <xf numFmtId="0" fontId="64" fillId="4" borderId="5" xfId="0" applyFont="1" applyFill="1" applyBorder="1" applyAlignment="1">
      <alignment horizontal="right"/>
    </xf>
    <xf numFmtId="0" fontId="64" fillId="4" borderId="17" xfId="0" applyFont="1" applyFill="1" applyBorder="1" applyAlignment="1">
      <alignment horizontal="center"/>
    </xf>
    <xf numFmtId="0" fontId="64" fillId="4" borderId="13" xfId="0" applyFont="1" applyFill="1" applyBorder="1" applyAlignment="1">
      <alignment horizontal="center"/>
    </xf>
    <xf numFmtId="0" fontId="64" fillId="4" borderId="14" xfId="0" applyFont="1" applyFill="1" applyBorder="1" applyAlignment="1">
      <alignment horizontal="center"/>
    </xf>
    <xf numFmtId="0" fontId="64" fillId="4" borderId="16" xfId="0" applyFont="1" applyFill="1" applyBorder="1" applyAlignment="1">
      <alignment horizontal="center"/>
    </xf>
    <xf numFmtId="0" fontId="64" fillId="4" borderId="10" xfId="0" applyFont="1" applyFill="1" applyBorder="1" applyAlignment="1">
      <alignment horizontal="right"/>
    </xf>
    <xf numFmtId="0" fontId="64" fillId="4" borderId="21" xfId="0" applyFont="1" applyFill="1" applyBorder="1" applyAlignment="1">
      <alignment horizontal="center"/>
    </xf>
    <xf numFmtId="0" fontId="64" fillId="4" borderId="22" xfId="0" applyFont="1" applyFill="1" applyBorder="1" applyAlignment="1">
      <alignment horizontal="center"/>
    </xf>
    <xf numFmtId="0" fontId="64" fillId="4" borderId="23" xfId="0" applyFont="1" applyFill="1" applyBorder="1" applyAlignment="1">
      <alignment horizontal="center"/>
    </xf>
    <xf numFmtId="0" fontId="64" fillId="4" borderId="24" xfId="0" applyFont="1" applyFill="1" applyBorder="1" applyAlignment="1">
      <alignment horizontal="center"/>
    </xf>
    <xf numFmtId="0" fontId="64" fillId="5" borderId="34" xfId="0" applyFont="1" applyFill="1" applyBorder="1" applyAlignment="1">
      <alignment horizontal="center"/>
    </xf>
    <xf numFmtId="0" fontId="64" fillId="5" borderId="11" xfId="0" applyFont="1" applyFill="1" applyBorder="1" applyAlignment="1">
      <alignment horizontal="center"/>
    </xf>
    <xf numFmtId="0" fontId="64" fillId="5" borderId="35" xfId="0" applyFont="1" applyFill="1" applyBorder="1" applyAlignment="1">
      <alignment horizontal="center"/>
    </xf>
    <xf numFmtId="0" fontId="64" fillId="4" borderId="6" xfId="0" applyFont="1" applyFill="1" applyBorder="1" applyAlignment="1">
      <alignment horizontal="right"/>
    </xf>
    <xf numFmtId="0" fontId="64" fillId="4" borderId="25" xfId="0" applyFont="1" applyFill="1" applyBorder="1" applyAlignment="1">
      <alignment horizontal="center"/>
    </xf>
    <xf numFmtId="0" fontId="64" fillId="4" borderId="26" xfId="0" applyFont="1" applyFill="1" applyBorder="1" applyAlignment="1">
      <alignment horizontal="center"/>
    </xf>
    <xf numFmtId="0" fontId="64" fillId="4" borderId="27" xfId="0" applyFont="1" applyFill="1" applyBorder="1" applyAlignment="1">
      <alignment horizontal="center"/>
    </xf>
    <xf numFmtId="0" fontId="64" fillId="4" borderId="28" xfId="0" applyFont="1" applyFill="1" applyBorder="1" applyAlignment="1">
      <alignment horizontal="center"/>
    </xf>
    <xf numFmtId="0" fontId="64" fillId="5" borderId="13" xfId="0" quotePrefix="1" applyFont="1" applyFill="1" applyBorder="1" applyAlignment="1">
      <alignment horizontal="center"/>
    </xf>
    <xf numFmtId="0" fontId="64" fillId="5" borderId="14" xfId="0" quotePrefix="1" applyFont="1" applyFill="1" applyBorder="1" applyAlignment="1">
      <alignment horizontal="center"/>
    </xf>
    <xf numFmtId="0" fontId="65" fillId="5" borderId="6" xfId="0" applyFont="1" applyFill="1" applyBorder="1" applyAlignment="1">
      <alignment horizontal="right"/>
    </xf>
    <xf numFmtId="0" fontId="65" fillId="4" borderId="5" xfId="0" applyFont="1" applyFill="1" applyBorder="1" applyAlignment="1">
      <alignment horizontal="right"/>
    </xf>
    <xf numFmtId="0" fontId="65" fillId="5" borderId="5" xfId="0" applyFont="1" applyFill="1" applyBorder="1" applyAlignment="1">
      <alignment horizontal="right"/>
    </xf>
    <xf numFmtId="0" fontId="65" fillId="5" borderId="10" xfId="0" applyFont="1" applyFill="1" applyBorder="1" applyAlignment="1">
      <alignment horizontal="right"/>
    </xf>
    <xf numFmtId="0" fontId="14" fillId="2" borderId="0" xfId="0" applyFont="1" applyFill="1" applyBorder="1" applyAlignment="1">
      <alignment horizontal="right"/>
    </xf>
    <xf numFmtId="0" fontId="64" fillId="5" borderId="14" xfId="0" applyFont="1" applyFill="1" applyBorder="1" applyAlignment="1">
      <alignment horizontal="center" wrapText="1"/>
    </xf>
    <xf numFmtId="0" fontId="66" fillId="6" borderId="0" xfId="0" applyFont="1" applyFill="1" applyBorder="1"/>
    <xf numFmtId="0" fontId="66" fillId="6" borderId="0" xfId="0" applyFont="1" applyFill="1" applyBorder="1" applyAlignment="1">
      <alignment horizontal="center"/>
    </xf>
    <xf numFmtId="0" fontId="0" fillId="3" borderId="0" xfId="0" applyFill="1" applyBorder="1" applyAlignment="1">
      <alignment horizontal="center"/>
    </xf>
    <xf numFmtId="0" fontId="18" fillId="5" borderId="126" xfId="0" applyFont="1" applyFill="1" applyBorder="1"/>
    <xf numFmtId="0" fontId="18" fillId="5" borderId="127" xfId="0" applyFont="1" applyFill="1" applyBorder="1" applyAlignment="1">
      <alignment horizontal="center"/>
    </xf>
    <xf numFmtId="0" fontId="0" fillId="5" borderId="127" xfId="0" applyFill="1" applyBorder="1" applyAlignment="1">
      <alignment horizontal="center"/>
    </xf>
    <xf numFmtId="0" fontId="0" fillId="5" borderId="128" xfId="0" applyFill="1" applyBorder="1" applyAlignment="1">
      <alignment horizontal="center"/>
    </xf>
    <xf numFmtId="0" fontId="18" fillId="4" borderId="126" xfId="0" applyFont="1" applyFill="1" applyBorder="1"/>
    <xf numFmtId="0" fontId="18" fillId="4" borderId="127" xfId="0" applyFont="1" applyFill="1" applyBorder="1" applyAlignment="1">
      <alignment horizontal="center"/>
    </xf>
    <xf numFmtId="0" fontId="0" fillId="4" borderId="127" xfId="0" applyFill="1" applyBorder="1" applyAlignment="1">
      <alignment horizontal="center"/>
    </xf>
    <xf numFmtId="0" fontId="0" fillId="4" borderId="128" xfId="0" applyFill="1" applyBorder="1" applyAlignment="1">
      <alignment horizontal="center"/>
    </xf>
    <xf numFmtId="0" fontId="66" fillId="50" borderId="0" xfId="0" applyFont="1" applyFill="1" applyBorder="1" applyAlignment="1">
      <alignment horizontal="center"/>
    </xf>
    <xf numFmtId="0" fontId="66" fillId="51" borderId="0" xfId="0" applyFont="1" applyFill="1" applyBorder="1" applyAlignment="1">
      <alignment horizontal="center"/>
    </xf>
    <xf numFmtId="0" fontId="66" fillId="52" borderId="0" xfId="0" applyFont="1" applyFill="1" applyBorder="1" applyAlignment="1">
      <alignment horizontal="center"/>
    </xf>
    <xf numFmtId="0" fontId="7" fillId="4" borderId="127" xfId="0" applyFont="1" applyFill="1" applyBorder="1" applyAlignment="1">
      <alignment horizontal="center"/>
    </xf>
    <xf numFmtId="0" fontId="7" fillId="5" borderId="127" xfId="0" applyFont="1" applyFill="1" applyBorder="1" applyAlignment="1">
      <alignment horizontal="center"/>
    </xf>
    <xf numFmtId="0" fontId="7" fillId="3" borderId="0" xfId="0" applyFont="1" applyFill="1" applyBorder="1" applyAlignment="1">
      <alignment horizontal="center"/>
    </xf>
    <xf numFmtId="0" fontId="7" fillId="5" borderId="128" xfId="0" applyFont="1" applyFill="1" applyBorder="1" applyAlignment="1">
      <alignment horizontal="center"/>
    </xf>
    <xf numFmtId="0" fontId="7" fillId="4" borderId="128" xfId="0" applyFont="1" applyFill="1" applyBorder="1" applyAlignment="1">
      <alignment horizontal="center"/>
    </xf>
    <xf numFmtId="0" fontId="40" fillId="2" borderId="0" xfId="0" applyFont="1" applyFill="1" applyAlignment="1">
      <alignment vertical="center"/>
    </xf>
    <xf numFmtId="0" fontId="40" fillId="2" borderId="0" xfId="0" applyFont="1" applyFill="1" applyAlignment="1">
      <alignment horizontal="left" vertical="center"/>
    </xf>
    <xf numFmtId="0" fontId="40" fillId="2" borderId="0" xfId="0" applyFont="1" applyFill="1" applyBorder="1" applyAlignment="1">
      <alignment vertical="center"/>
    </xf>
    <xf numFmtId="0" fontId="40" fillId="2" borderId="0" xfId="0" applyFont="1" applyFill="1" applyAlignment="1">
      <alignment vertical="top"/>
    </xf>
    <xf numFmtId="0" fontId="40" fillId="2" borderId="0" xfId="0" applyFont="1" applyFill="1" applyBorder="1" applyAlignment="1">
      <alignment vertical="top"/>
    </xf>
    <xf numFmtId="0" fontId="40" fillId="2" borderId="0" xfId="0" applyFont="1" applyFill="1" applyAlignment="1"/>
    <xf numFmtId="0" fontId="40" fillId="2" borderId="0" xfId="0" applyFont="1" applyFill="1" applyBorder="1" applyAlignment="1">
      <alignment horizontal="right"/>
    </xf>
    <xf numFmtId="0" fontId="40" fillId="2" borderId="0" xfId="0" applyFont="1" applyFill="1" applyBorder="1" applyAlignment="1"/>
    <xf numFmtId="0" fontId="67" fillId="2" borderId="0" xfId="0" applyFont="1" applyFill="1" applyBorder="1" applyAlignment="1">
      <alignment vertical="center"/>
    </xf>
    <xf numFmtId="1" fontId="67" fillId="2" borderId="0" xfId="0" applyNumberFormat="1" applyFont="1" applyFill="1" applyBorder="1" applyAlignment="1">
      <alignment horizontal="left" vertical="center"/>
    </xf>
    <xf numFmtId="0" fontId="46" fillId="2" borderId="0" xfId="0" applyFont="1" applyFill="1" applyBorder="1" applyAlignment="1">
      <alignment horizontal="center" vertical="center"/>
    </xf>
    <xf numFmtId="0" fontId="73" fillId="2" borderId="0" xfId="0" applyFont="1" applyFill="1" applyBorder="1" applyAlignment="1">
      <alignment horizontal="right" vertical="center"/>
    </xf>
    <xf numFmtId="1" fontId="46" fillId="2" borderId="0" xfId="0" applyNumberFormat="1" applyFont="1" applyFill="1" applyBorder="1" applyAlignment="1">
      <alignment horizontal="center" vertical="center"/>
    </xf>
    <xf numFmtId="0" fontId="68" fillId="2" borderId="0" xfId="0" applyFont="1" applyFill="1" applyBorder="1" applyAlignment="1"/>
    <xf numFmtId="0" fontId="67" fillId="2" borderId="0" xfId="0" applyFont="1" applyFill="1" applyBorder="1" applyAlignment="1">
      <alignment horizontal="left" vertical="center"/>
    </xf>
    <xf numFmtId="0" fontId="67" fillId="2" borderId="0" xfId="0" applyFont="1" applyFill="1" applyBorder="1" applyAlignment="1">
      <alignment horizontal="right" vertical="center"/>
    </xf>
    <xf numFmtId="1" fontId="67" fillId="2" borderId="0" xfId="0" applyNumberFormat="1" applyFont="1" applyFill="1" applyBorder="1" applyAlignment="1">
      <alignment horizontal="center" vertical="center"/>
    </xf>
    <xf numFmtId="0" fontId="40" fillId="2" borderId="0" xfId="0" applyFont="1" applyFill="1" applyAlignment="1">
      <alignment horizontal="right"/>
    </xf>
    <xf numFmtId="0" fontId="67" fillId="2" borderId="0" xfId="0" applyFont="1" applyFill="1" applyBorder="1" applyAlignment="1">
      <alignment horizontal="center"/>
    </xf>
    <xf numFmtId="0" fontId="40" fillId="2" borderId="0" xfId="0" applyFont="1" applyFill="1" applyAlignment="1">
      <alignment horizontal="right" vertical="center"/>
    </xf>
    <xf numFmtId="0" fontId="60" fillId="2" borderId="0" xfId="0" applyNumberFormat="1" applyFont="1" applyFill="1" applyBorder="1" applyAlignment="1">
      <alignment horizontal="center"/>
    </xf>
    <xf numFmtId="0" fontId="40" fillId="2" borderId="0" xfId="0" applyFont="1" applyFill="1" applyBorder="1"/>
    <xf numFmtId="0" fontId="40" fillId="2" borderId="0" xfId="0" applyNumberFormat="1" applyFont="1" applyFill="1" applyBorder="1" applyAlignment="1">
      <alignment horizontal="left"/>
    </xf>
    <xf numFmtId="0" fontId="70" fillId="2" borderId="0" xfId="0" applyFont="1" applyFill="1" applyAlignment="1">
      <alignment horizontal="left"/>
    </xf>
    <xf numFmtId="0" fontId="40" fillId="2" borderId="124" xfId="0" applyNumberFormat="1" applyFont="1" applyFill="1" applyBorder="1" applyAlignment="1">
      <alignment horizontal="center" vertical="center"/>
    </xf>
    <xf numFmtId="0" fontId="40" fillId="2" borderId="0" xfId="0" applyNumberFormat="1" applyFont="1" applyFill="1" applyBorder="1" applyAlignment="1">
      <alignment horizontal="center" vertical="center"/>
    </xf>
    <xf numFmtId="0" fontId="67" fillId="2" borderId="0" xfId="0" applyFont="1" applyFill="1" applyBorder="1" applyAlignment="1"/>
    <xf numFmtId="0" fontId="40" fillId="2" borderId="0" xfId="0" applyNumberFormat="1" applyFont="1" applyFill="1" applyBorder="1" applyAlignment="1"/>
    <xf numFmtId="0" fontId="70" fillId="2" borderId="0" xfId="0" applyFont="1" applyFill="1" applyBorder="1" applyAlignment="1">
      <alignment horizontal="left"/>
    </xf>
    <xf numFmtId="0" fontId="40" fillId="2" borderId="0" xfId="0" applyFont="1" applyFill="1" applyAlignment="1">
      <alignment horizontal="left"/>
    </xf>
    <xf numFmtId="0" fontId="40" fillId="2" borderId="0" xfId="0" applyNumberFormat="1" applyFont="1" applyFill="1" applyAlignment="1">
      <alignment horizontal="left" vertical="center"/>
    </xf>
    <xf numFmtId="0" fontId="67" fillId="2" borderId="0" xfId="0" applyNumberFormat="1" applyFont="1" applyFill="1" applyBorder="1" applyAlignment="1">
      <alignment vertical="center"/>
    </xf>
    <xf numFmtId="172" fontId="40" fillId="2" borderId="0" xfId="0" applyNumberFormat="1" applyFont="1" applyFill="1" applyBorder="1" applyAlignment="1">
      <alignment horizontal="center" vertical="center"/>
    </xf>
    <xf numFmtId="0" fontId="80" fillId="2" borderId="0" xfId="0" applyFont="1" applyFill="1" applyBorder="1" applyAlignment="1">
      <alignment vertical="center"/>
    </xf>
    <xf numFmtId="0" fontId="67" fillId="2" borderId="0" xfId="0" applyNumberFormat="1" applyFont="1" applyFill="1" applyBorder="1" applyAlignment="1">
      <alignment horizontal="left" vertical="center"/>
    </xf>
    <xf numFmtId="0" fontId="69" fillId="2" borderId="0" xfId="0" applyFont="1" applyFill="1" applyBorder="1" applyAlignment="1">
      <alignment horizontal="left" vertical="center"/>
    </xf>
    <xf numFmtId="0" fontId="67" fillId="2" borderId="47" xfId="0" applyFont="1" applyFill="1" applyBorder="1" applyAlignment="1">
      <alignment vertical="center"/>
    </xf>
    <xf numFmtId="0" fontId="67" fillId="2" borderId="47" xfId="0" applyFont="1" applyFill="1" applyBorder="1" applyAlignment="1">
      <alignment horizontal="right" vertical="center"/>
    </xf>
    <xf numFmtId="0" fontId="82" fillId="2" borderId="0" xfId="0" applyFont="1" applyFill="1" applyBorder="1" applyAlignment="1">
      <alignment vertical="center"/>
    </xf>
    <xf numFmtId="0" fontId="81" fillId="2" borderId="0" xfId="3599" applyFont="1" applyFill="1" applyBorder="1" applyAlignment="1">
      <alignment vertical="center"/>
    </xf>
    <xf numFmtId="0" fontId="81" fillId="2" borderId="0" xfId="0" applyFont="1" applyFill="1" applyBorder="1" applyAlignment="1">
      <alignment vertical="center"/>
    </xf>
    <xf numFmtId="0" fontId="18" fillId="4" borderId="126" xfId="0" applyFont="1" applyFill="1" applyBorder="1" applyAlignment="1">
      <alignment horizontal="center"/>
    </xf>
    <xf numFmtId="0" fontId="18" fillId="5" borderId="126" xfId="0" applyFont="1" applyFill="1" applyBorder="1" applyAlignment="1">
      <alignment horizontal="center"/>
    </xf>
    <xf numFmtId="0" fontId="89" fillId="6" borderId="0" xfId="0" applyFont="1" applyFill="1"/>
    <xf numFmtId="0" fontId="0" fillId="5" borderId="127" xfId="0" applyFont="1" applyFill="1" applyBorder="1" applyAlignment="1">
      <alignment horizontal="center"/>
    </xf>
    <xf numFmtId="0" fontId="0" fillId="5" borderId="128" xfId="0" applyFont="1" applyFill="1" applyBorder="1" applyAlignment="1">
      <alignment horizontal="center"/>
    </xf>
    <xf numFmtId="0" fontId="0" fillId="4" borderId="127" xfId="0" applyFont="1" applyFill="1" applyBorder="1" applyAlignment="1">
      <alignment horizontal="center"/>
    </xf>
    <xf numFmtId="0" fontId="0" fillId="4" borderId="128" xfId="0" applyFont="1" applyFill="1" applyBorder="1" applyAlignment="1">
      <alignment horizontal="center"/>
    </xf>
    <xf numFmtId="0" fontId="0" fillId="5" borderId="0" xfId="0" applyFill="1" applyAlignment="1">
      <alignment horizontal="right"/>
    </xf>
    <xf numFmtId="0" fontId="0" fillId="4" borderId="129" xfId="0" applyFill="1" applyBorder="1"/>
    <xf numFmtId="0" fontId="0" fillId="4" borderId="130" xfId="0" applyFill="1" applyBorder="1"/>
    <xf numFmtId="0" fontId="0" fillId="4" borderId="131" xfId="0" applyFill="1" applyBorder="1"/>
    <xf numFmtId="0" fontId="90" fillId="2" borderId="0" xfId="0" applyFont="1" applyFill="1" applyAlignment="1">
      <alignment horizontal="center"/>
    </xf>
    <xf numFmtId="0" fontId="91" fillId="2" borderId="0" xfId="0" applyFont="1" applyFill="1" applyAlignment="1">
      <alignment horizontal="right"/>
    </xf>
    <xf numFmtId="0" fontId="0" fillId="4" borderId="0" xfId="0" applyFill="1" applyBorder="1"/>
    <xf numFmtId="1" fontId="83" fillId="2" borderId="82" xfId="0" applyNumberFormat="1" applyFont="1" applyFill="1" applyBorder="1" applyAlignment="1">
      <alignment horizontal="center" vertical="center"/>
    </xf>
    <xf numFmtId="0" fontId="93" fillId="2" borderId="0" xfId="0" applyFont="1" applyFill="1" applyBorder="1" applyAlignment="1">
      <alignment horizontal="center" vertical="center"/>
    </xf>
    <xf numFmtId="0" fontId="40" fillId="2" borderId="121" xfId="0" applyFont="1" applyFill="1" applyBorder="1" applyAlignment="1">
      <alignment horizontal="left" vertical="center"/>
    </xf>
    <xf numFmtId="0" fontId="67" fillId="2" borderId="47" xfId="0" applyFont="1" applyFill="1" applyBorder="1" applyAlignment="1">
      <alignment horizontal="left" vertical="center"/>
    </xf>
    <xf numFmtId="166" fontId="67" fillId="2" borderId="0" xfId="0" applyNumberFormat="1" applyFont="1" applyFill="1" applyBorder="1" applyAlignment="1">
      <alignment horizontal="left" vertical="center"/>
    </xf>
    <xf numFmtId="0" fontId="67" fillId="2" borderId="0" xfId="0" applyNumberFormat="1" applyFont="1" applyFill="1" applyBorder="1" applyAlignment="1">
      <alignment horizontal="center" vertical="center"/>
    </xf>
    <xf numFmtId="0" fontId="40" fillId="2" borderId="0" xfId="0" applyNumberFormat="1" applyFont="1" applyFill="1" applyBorder="1" applyAlignment="1">
      <alignment horizontal="left" vertical="center"/>
    </xf>
    <xf numFmtId="1" fontId="72" fillId="2" borderId="0" xfId="0" applyNumberFormat="1" applyFont="1" applyFill="1" applyBorder="1" applyAlignment="1">
      <alignment horizontal="left" vertical="center"/>
    </xf>
    <xf numFmtId="0" fontId="74" fillId="2" borderId="0" xfId="0" applyFont="1" applyFill="1" applyBorder="1" applyAlignment="1">
      <alignment horizontal="center" vertical="center"/>
    </xf>
    <xf numFmtId="0" fontId="45" fillId="2" borderId="0" xfId="3599" applyNumberFormat="1" applyFont="1" applyFill="1" applyBorder="1" applyAlignment="1"/>
    <xf numFmtId="0" fontId="45" fillId="2" borderId="0" xfId="3599" applyFont="1" applyFill="1" applyBorder="1" applyAlignment="1">
      <alignment horizontal="right"/>
    </xf>
    <xf numFmtId="0" fontId="75" fillId="2" borderId="0" xfId="3599" applyFont="1" applyFill="1" applyBorder="1" applyAlignment="1">
      <alignment horizontal="left"/>
    </xf>
    <xf numFmtId="0" fontId="44" fillId="2" borderId="88" xfId="0" applyNumberFormat="1" applyFont="1" applyFill="1" applyBorder="1" applyAlignment="1">
      <alignment horizontal="center" vertical="center"/>
    </xf>
    <xf numFmtId="166" fontId="45" fillId="2" borderId="87" xfId="0" applyNumberFormat="1" applyFont="1" applyFill="1" applyBorder="1" applyAlignment="1">
      <alignment horizontal="left" vertical="center"/>
    </xf>
    <xf numFmtId="177" fontId="44" fillId="2" borderId="82" xfId="0" applyNumberFormat="1" applyFont="1" applyFill="1" applyBorder="1" applyAlignment="1">
      <alignment vertical="center"/>
    </xf>
    <xf numFmtId="0" fontId="40" fillId="2" borderId="11" xfId="0" applyFont="1" applyFill="1" applyBorder="1" applyAlignment="1">
      <alignment horizontal="right" vertical="center"/>
    </xf>
    <xf numFmtId="0" fontId="83" fillId="2" borderId="106" xfId="0" applyFont="1" applyFill="1" applyBorder="1" applyAlignment="1">
      <alignment horizontal="center" vertical="center"/>
    </xf>
    <xf numFmtId="0" fontId="83" fillId="2" borderId="107" xfId="0" applyFont="1" applyFill="1" applyBorder="1" applyAlignment="1">
      <alignment horizontal="center" vertical="center"/>
    </xf>
    <xf numFmtId="0" fontId="83" fillId="2" borderId="105" xfId="0" applyFont="1" applyFill="1" applyBorder="1" applyAlignment="1">
      <alignment horizontal="center" vertical="center"/>
    </xf>
    <xf numFmtId="0" fontId="40" fillId="2" borderId="10" xfId="0" applyFont="1" applyFill="1" applyBorder="1" applyAlignment="1">
      <alignment horizontal="right" vertical="center"/>
    </xf>
    <xf numFmtId="166" fontId="67" fillId="2" borderId="4" xfId="0" applyNumberFormat="1" applyFont="1" applyFill="1" applyBorder="1" applyAlignment="1">
      <alignment horizontal="left" vertical="center"/>
    </xf>
    <xf numFmtId="0" fontId="103" fillId="2" borderId="121" xfId="0" applyNumberFormat="1" applyFont="1" applyFill="1" applyBorder="1" applyAlignment="1">
      <alignment horizontal="left" vertical="center"/>
    </xf>
    <xf numFmtId="166" fontId="83" fillId="2" borderId="143" xfId="0" applyNumberFormat="1" applyFont="1" applyFill="1" applyBorder="1" applyAlignment="1">
      <alignment horizontal="left" vertical="center"/>
    </xf>
    <xf numFmtId="166" fontId="83" fillId="2" borderId="4" xfId="0" applyNumberFormat="1" applyFont="1" applyFill="1" applyBorder="1" applyAlignment="1">
      <alignment horizontal="left" vertical="center"/>
    </xf>
    <xf numFmtId="164" fontId="93" fillId="2" borderId="47" xfId="0" applyNumberFormat="1" applyFont="1" applyFill="1" applyBorder="1" applyAlignment="1">
      <alignment horizontal="center" vertical="center"/>
    </xf>
    <xf numFmtId="164" fontId="93" fillId="2" borderId="49" xfId="0" applyNumberFormat="1" applyFont="1" applyFill="1" applyBorder="1" applyAlignment="1">
      <alignment horizontal="center" vertical="center"/>
    </xf>
    <xf numFmtId="169" fontId="88" fillId="2" borderId="3" xfId="0" applyNumberFormat="1" applyFont="1" applyFill="1" applyBorder="1" applyAlignment="1">
      <alignment horizontal="center" vertical="center"/>
    </xf>
    <xf numFmtId="0" fontId="40" fillId="2" borderId="11" xfId="0" applyFont="1" applyFill="1" applyBorder="1" applyAlignment="1">
      <alignment vertical="center"/>
    </xf>
    <xf numFmtId="0" fontId="76" fillId="2" borderId="7" xfId="0" applyFont="1" applyFill="1" applyBorder="1" applyAlignment="1">
      <alignment horizontal="center" vertical="center" wrapText="1"/>
    </xf>
    <xf numFmtId="0" fontId="40" fillId="2" borderId="7" xfId="0" applyFont="1" applyFill="1" applyBorder="1" applyAlignment="1">
      <alignment horizontal="left" vertical="center"/>
    </xf>
    <xf numFmtId="0" fontId="40" fillId="2" borderId="91" xfId="0" applyFont="1" applyFill="1" applyBorder="1" applyAlignment="1">
      <alignment horizontal="left" vertical="center"/>
    </xf>
    <xf numFmtId="0" fontId="40" fillId="2" borderId="6" xfId="0" applyFont="1" applyFill="1" applyBorder="1" applyAlignment="1">
      <alignment vertical="center"/>
    </xf>
    <xf numFmtId="0" fontId="40" fillId="2" borderId="7" xfId="0" applyFont="1" applyFill="1" applyBorder="1" applyAlignment="1">
      <alignment vertical="center"/>
    </xf>
    <xf numFmtId="0" fontId="40" fillId="2" borderId="10" xfId="0" applyFont="1" applyFill="1" applyBorder="1" applyAlignment="1">
      <alignment vertical="center"/>
    </xf>
    <xf numFmtId="0" fontId="87" fillId="2" borderId="11" xfId="0" applyFont="1" applyFill="1" applyBorder="1" applyAlignment="1">
      <alignment horizontal="right" vertical="center"/>
    </xf>
    <xf numFmtId="1" fontId="83" fillId="2" borderId="122" xfId="3599" applyNumberFormat="1" applyFont="1" applyFill="1" applyBorder="1" applyAlignment="1">
      <alignment horizontal="center" vertical="center"/>
    </xf>
    <xf numFmtId="1" fontId="83" fillId="2" borderId="123" xfId="3599" applyNumberFormat="1" applyFont="1" applyFill="1" applyBorder="1" applyAlignment="1">
      <alignment horizontal="center" vertical="center"/>
    </xf>
    <xf numFmtId="0" fontId="83" fillId="2" borderId="0" xfId="3599" applyFill="1" applyBorder="1" applyAlignment="1">
      <alignment vertical="center"/>
    </xf>
    <xf numFmtId="0" fontId="45" fillId="2" borderId="0" xfId="3599" applyFont="1" applyFill="1" applyBorder="1" applyAlignment="1">
      <alignment vertical="center"/>
    </xf>
    <xf numFmtId="0" fontId="45" fillId="2" borderId="0" xfId="3599" applyFont="1" applyFill="1" applyBorder="1" applyAlignment="1">
      <alignment horizontal="right" vertical="center"/>
    </xf>
    <xf numFmtId="0" fontId="67" fillId="2" borderId="0" xfId="2664" applyFont="1" applyFill="1" applyBorder="1" applyAlignment="1">
      <alignment horizontal="center" vertical="center"/>
    </xf>
    <xf numFmtId="0" fontId="45" fillId="2" borderId="0" xfId="3599" applyFont="1" applyFill="1" applyBorder="1" applyAlignment="1"/>
    <xf numFmtId="1" fontId="82" fillId="2" borderId="139" xfId="0" applyNumberFormat="1" applyFont="1" applyFill="1" applyBorder="1" applyAlignment="1">
      <alignment horizontal="center" vertical="center"/>
    </xf>
    <xf numFmtId="1" fontId="82" fillId="2" borderId="122" xfId="0" applyNumberFormat="1" applyFont="1" applyFill="1" applyBorder="1" applyAlignment="1">
      <alignment horizontal="center" vertical="center"/>
    </xf>
    <xf numFmtId="1" fontId="82" fillId="2" borderId="123" xfId="0" applyNumberFormat="1" applyFont="1" applyFill="1" applyBorder="1" applyAlignment="1">
      <alignment horizontal="center" vertical="center"/>
    </xf>
    <xf numFmtId="1" fontId="83" fillId="2" borderId="139" xfId="3599" applyNumberFormat="1" applyFont="1" applyFill="1" applyBorder="1" applyAlignment="1">
      <alignment horizontal="center" vertical="center"/>
    </xf>
    <xf numFmtId="0" fontId="92" fillId="2" borderId="11" xfId="0" applyFont="1" applyFill="1" applyBorder="1" applyAlignment="1"/>
    <xf numFmtId="0" fontId="92" fillId="2" borderId="3" xfId="0" applyFont="1" applyFill="1" applyBorder="1" applyAlignment="1">
      <alignment horizontal="center"/>
    </xf>
    <xf numFmtId="0" fontId="45" fillId="2" borderId="0" xfId="3599" applyNumberFormat="1" applyFont="1" applyFill="1" applyBorder="1" applyAlignment="1">
      <alignment horizontal="center"/>
    </xf>
    <xf numFmtId="0" fontId="40" fillId="2" borderId="0" xfId="0" applyFont="1" applyFill="1" applyBorder="1" applyAlignment="1">
      <alignment horizontal="right" vertical="center"/>
    </xf>
    <xf numFmtId="0" fontId="45" fillId="2" borderId="11" xfId="3599" applyFont="1" applyFill="1" applyBorder="1" applyAlignment="1">
      <alignment horizontal="center" vertical="center"/>
    </xf>
    <xf numFmtId="0" fontId="75" fillId="2" borderId="0" xfId="3599" applyFont="1" applyFill="1" applyBorder="1" applyAlignment="1">
      <alignment horizontal="left" vertical="center"/>
    </xf>
    <xf numFmtId="0" fontId="45" fillId="2" borderId="0" xfId="3599" applyFont="1" applyFill="1" applyBorder="1" applyAlignment="1">
      <alignment horizontal="center"/>
    </xf>
    <xf numFmtId="0" fontId="40" fillId="2" borderId="0" xfId="0" applyFont="1" applyFill="1" applyBorder="1" applyAlignment="1">
      <alignment horizontal="center" vertical="center"/>
    </xf>
    <xf numFmtId="0" fontId="87" fillId="2" borderId="7" xfId="0" applyFont="1" applyFill="1" applyBorder="1" applyAlignment="1">
      <alignment horizontal="right" vertical="center"/>
    </xf>
    <xf numFmtId="0" fontId="45" fillId="2" borderId="0" xfId="3599" applyFont="1" applyFill="1" applyBorder="1" applyAlignment="1">
      <alignment horizontal="center" vertical="center"/>
    </xf>
    <xf numFmtId="0" fontId="40" fillId="2" borderId="0" xfId="0" applyFont="1" applyFill="1" applyBorder="1" applyAlignment="1">
      <alignment horizontal="left" vertical="center"/>
    </xf>
    <xf numFmtId="166" fontId="67" fillId="2" borderId="125" xfId="0" applyNumberFormat="1" applyFont="1" applyFill="1" applyBorder="1" applyAlignment="1">
      <alignment horizontal="left" vertical="center"/>
    </xf>
    <xf numFmtId="0" fontId="40" fillId="2" borderId="7" xfId="0" applyFont="1" applyFill="1" applyBorder="1" applyAlignment="1">
      <alignment horizontal="right" vertical="center"/>
    </xf>
    <xf numFmtId="0" fontId="40" fillId="2" borderId="6" xfId="0" applyFont="1" applyFill="1" applyBorder="1" applyAlignment="1">
      <alignment horizontal="right" vertical="center"/>
    </xf>
    <xf numFmtId="0" fontId="40" fillId="2" borderId="0" xfId="0" applyNumberFormat="1" applyFont="1" applyFill="1" applyBorder="1" applyAlignment="1">
      <alignment vertical="center" wrapText="1"/>
    </xf>
    <xf numFmtId="0" fontId="40" fillId="2" borderId="0" xfId="0" applyNumberFormat="1" applyFont="1" applyFill="1" applyBorder="1" applyAlignment="1">
      <alignment vertical="center"/>
    </xf>
    <xf numFmtId="0" fontId="40" fillId="2" borderId="0" xfId="0" applyFont="1" applyFill="1" applyBorder="1" applyAlignment="1">
      <alignment horizontal="right" vertical="top"/>
    </xf>
    <xf numFmtId="0" fontId="92" fillId="2" borderId="11" xfId="0" applyFont="1" applyFill="1" applyBorder="1" applyAlignment="1">
      <alignment horizontal="center"/>
    </xf>
    <xf numFmtId="0" fontId="44" fillId="2" borderId="3" xfId="0" applyNumberFormat="1" applyFont="1" applyFill="1" applyBorder="1" applyAlignment="1">
      <alignment horizontal="center" vertical="center"/>
    </xf>
    <xf numFmtId="20" fontId="44" fillId="2" borderId="3" xfId="0" applyNumberFormat="1" applyFont="1" applyFill="1" applyBorder="1" applyAlignment="1">
      <alignment vertical="center"/>
    </xf>
    <xf numFmtId="0" fontId="87" fillId="2" borderId="0" xfId="0" applyFont="1" applyFill="1" applyBorder="1" applyAlignment="1">
      <alignment horizontal="right" vertical="center"/>
    </xf>
    <xf numFmtId="0" fontId="88" fillId="2" borderId="82" xfId="0" applyNumberFormat="1" applyFont="1" applyFill="1" applyBorder="1" applyAlignment="1">
      <alignment horizontal="center" vertical="center"/>
    </xf>
    <xf numFmtId="0" fontId="73" fillId="2" borderId="0" xfId="0" applyFont="1" applyFill="1" applyBorder="1" applyAlignment="1">
      <alignment horizontal="left" vertical="center" indent="1"/>
    </xf>
    <xf numFmtId="0" fontId="40" fillId="2" borderId="0" xfId="0" applyNumberFormat="1" applyFont="1" applyFill="1" applyBorder="1" applyAlignment="1">
      <alignment vertical="center" wrapText="1"/>
    </xf>
    <xf numFmtId="0" fontId="40" fillId="2" borderId="0" xfId="0" applyNumberFormat="1" applyFont="1" applyFill="1" applyBorder="1" applyAlignment="1">
      <alignment vertical="center"/>
    </xf>
    <xf numFmtId="0" fontId="40" fillId="2" borderId="7" xfId="0" applyFont="1" applyFill="1" applyBorder="1" applyAlignment="1">
      <alignment horizontal="right" vertical="center"/>
    </xf>
    <xf numFmtId="0" fontId="40" fillId="2" borderId="0" xfId="0" applyFont="1" applyFill="1" applyBorder="1" applyAlignment="1">
      <alignment horizontal="left" vertical="center"/>
    </xf>
    <xf numFmtId="0" fontId="45" fillId="2" borderId="0" xfId="3599" applyFont="1" applyFill="1" applyBorder="1" applyAlignment="1">
      <alignment horizontal="center"/>
    </xf>
    <xf numFmtId="0" fontId="53" fillId="0" borderId="0" xfId="0" applyFont="1" applyFill="1" applyAlignment="1">
      <alignment vertical="center"/>
    </xf>
    <xf numFmtId="0" fontId="53" fillId="0" borderId="0" xfId="0" applyFont="1" applyFill="1"/>
    <xf numFmtId="0" fontId="53" fillId="0" borderId="0" xfId="0" applyFont="1" applyFill="1" applyAlignment="1"/>
    <xf numFmtId="0" fontId="40" fillId="0" borderId="0" xfId="0" applyFont="1" applyFill="1" applyAlignment="1">
      <alignment vertical="center"/>
    </xf>
    <xf numFmtId="0" fontId="40" fillId="0" borderId="0" xfId="0" applyFont="1" applyFill="1" applyAlignment="1">
      <alignment horizontal="left" vertical="center"/>
    </xf>
    <xf numFmtId="0" fontId="40" fillId="0" borderId="0" xfId="0" applyFont="1" applyFill="1" applyAlignment="1">
      <alignment horizontal="right" vertical="center"/>
    </xf>
    <xf numFmtId="0" fontId="67" fillId="0" borderId="0" xfId="0" applyFont="1" applyFill="1"/>
    <xf numFmtId="0" fontId="40" fillId="0" borderId="0" xfId="0" applyFont="1" applyFill="1"/>
    <xf numFmtId="0" fontId="67" fillId="0" borderId="0" xfId="0" applyFont="1" applyFill="1" applyBorder="1" applyAlignment="1">
      <alignment vertical="center"/>
    </xf>
    <xf numFmtId="0" fontId="67" fillId="0" borderId="0" xfId="0" applyFont="1" applyFill="1" applyBorder="1" applyAlignment="1"/>
    <xf numFmtId="0" fontId="67" fillId="0" borderId="0" xfId="0" applyFont="1" applyFill="1" applyAlignment="1"/>
    <xf numFmtId="0" fontId="40" fillId="0" borderId="0" xfId="0" applyFont="1" applyFill="1" applyAlignment="1"/>
    <xf numFmtId="0" fontId="67" fillId="0" borderId="0" xfId="0" applyFont="1" applyFill="1" applyBorder="1"/>
    <xf numFmtId="0" fontId="40" fillId="0" borderId="0" xfId="0" applyFont="1" applyFill="1" applyBorder="1"/>
    <xf numFmtId="0" fontId="67" fillId="0" borderId="0" xfId="0" applyFont="1" applyFill="1" applyBorder="1" applyAlignment="1">
      <alignment vertical="center" wrapText="1"/>
    </xf>
    <xf numFmtId="0" fontId="42" fillId="0" borderId="0" xfId="0" applyFont="1" applyFill="1" applyBorder="1" applyAlignment="1">
      <alignment vertical="center"/>
    </xf>
    <xf numFmtId="0" fontId="1" fillId="0" borderId="0" xfId="0" applyFont="1" applyFill="1"/>
    <xf numFmtId="0" fontId="40" fillId="0" borderId="0" xfId="0" applyFont="1" applyFill="1" applyBorder="1" applyAlignment="1">
      <alignment horizontal="left" vertical="center"/>
    </xf>
    <xf numFmtId="0" fontId="40" fillId="0" borderId="0" xfId="0" applyFont="1" applyFill="1" applyBorder="1" applyAlignment="1">
      <alignment vertical="center"/>
    </xf>
    <xf numFmtId="0" fontId="40" fillId="0" borderId="0" xfId="0" applyFont="1" applyFill="1" applyAlignment="1">
      <alignment vertical="top"/>
    </xf>
    <xf numFmtId="0" fontId="40" fillId="0" borderId="0" xfId="0" applyFont="1" applyFill="1" applyBorder="1" applyAlignment="1"/>
    <xf numFmtId="0" fontId="42" fillId="2" borderId="0" xfId="0" applyFont="1" applyFill="1" applyAlignment="1">
      <alignment vertical="center"/>
    </xf>
    <xf numFmtId="0" fontId="78" fillId="2" borderId="0" xfId="0" applyFont="1" applyFill="1" applyBorder="1"/>
    <xf numFmtId="0" fontId="83" fillId="2" borderId="105" xfId="3599" applyFont="1" applyFill="1" applyBorder="1" applyAlignment="1">
      <alignment horizontal="center" vertical="center"/>
    </xf>
    <xf numFmtId="0" fontId="83" fillId="2" borderId="106" xfId="3599" applyFont="1" applyFill="1" applyBorder="1" applyAlignment="1">
      <alignment horizontal="center" vertical="center"/>
    </xf>
    <xf numFmtId="0" fontId="83" fillId="2" borderId="107" xfId="3599" applyFont="1" applyFill="1" applyBorder="1" applyAlignment="1">
      <alignment horizontal="center" vertical="center"/>
    </xf>
    <xf numFmtId="0" fontId="67" fillId="2" borderId="0" xfId="0" applyFont="1" applyFill="1"/>
    <xf numFmtId="0" fontId="83" fillId="2" borderId="0" xfId="3599" applyFill="1" applyBorder="1" applyAlignment="1"/>
    <xf numFmtId="0" fontId="97" fillId="2" borderId="7" xfId="0" applyFont="1" applyFill="1" applyBorder="1" applyAlignment="1">
      <alignment horizontal="center" vertical="center"/>
    </xf>
    <xf numFmtId="0" fontId="97" fillId="2" borderId="8" xfId="0" applyFont="1" applyFill="1" applyBorder="1" applyAlignment="1">
      <alignment horizontal="center" vertical="center"/>
    </xf>
    <xf numFmtId="0" fontId="83" fillId="2" borderId="122" xfId="3599" applyFill="1" applyBorder="1" applyAlignment="1">
      <alignment horizontal="center" vertical="center"/>
    </xf>
    <xf numFmtId="0" fontId="83" fillId="2" borderId="123" xfId="3599" applyFill="1" applyBorder="1" applyAlignment="1">
      <alignment horizontal="center" vertical="center"/>
    </xf>
    <xf numFmtId="0" fontId="42" fillId="2" borderId="0" xfId="0" applyFont="1" applyFill="1" applyBorder="1" applyAlignment="1"/>
    <xf numFmtId="0" fontId="42" fillId="2" borderId="122" xfId="0" applyFont="1" applyFill="1" applyBorder="1" applyAlignment="1">
      <alignment horizontal="center" vertical="center"/>
    </xf>
    <xf numFmtId="0" fontId="42" fillId="2" borderId="123" xfId="0" applyFont="1" applyFill="1" applyBorder="1" applyAlignment="1">
      <alignment horizontal="center" vertical="center"/>
    </xf>
    <xf numFmtId="0" fontId="67" fillId="2" borderId="0" xfId="0" applyFont="1" applyFill="1" applyBorder="1"/>
    <xf numFmtId="0" fontId="97" fillId="2" borderId="0" xfId="0" applyFont="1" applyFill="1" applyBorder="1" applyAlignment="1">
      <alignment horizontal="left"/>
    </xf>
    <xf numFmtId="0" fontId="97" fillId="2" borderId="0" xfId="0" applyFont="1" applyFill="1" applyBorder="1" applyAlignment="1">
      <alignment horizontal="right"/>
    </xf>
    <xf numFmtId="0" fontId="97" fillId="2" borderId="0" xfId="0" applyFont="1" applyFill="1" applyBorder="1" applyAlignment="1">
      <alignment horizontal="center" vertical="center"/>
    </xf>
    <xf numFmtId="0" fontId="97" fillId="2" borderId="0" xfId="0" applyFont="1" applyFill="1" applyBorder="1" applyAlignment="1">
      <alignment horizontal="left" vertical="center"/>
    </xf>
    <xf numFmtId="0" fontId="83" fillId="2" borderId="37" xfId="3599" applyFont="1" applyFill="1" applyBorder="1" applyAlignment="1">
      <alignment horizontal="center" vertical="center"/>
    </xf>
    <xf numFmtId="0" fontId="83" fillId="2" borderId="38" xfId="3599" applyFont="1" applyFill="1" applyBorder="1" applyAlignment="1">
      <alignment horizontal="center" vertical="center"/>
    </xf>
    <xf numFmtId="0" fontId="78" fillId="2" borderId="0" xfId="0" applyFont="1" applyFill="1" applyBorder="1" applyAlignment="1"/>
    <xf numFmtId="0" fontId="42" fillId="2" borderId="7" xfId="0" applyFont="1" applyFill="1" applyBorder="1" applyAlignment="1">
      <alignment vertical="center"/>
    </xf>
    <xf numFmtId="0" fontId="42" fillId="2" borderId="7" xfId="0" applyFont="1" applyFill="1" applyBorder="1" applyAlignment="1">
      <alignment horizontal="right" vertical="center"/>
    </xf>
    <xf numFmtId="0" fontId="42" fillId="2" borderId="11" xfId="0" applyFont="1" applyFill="1" applyBorder="1" applyAlignment="1">
      <alignment vertical="center"/>
    </xf>
    <xf numFmtId="0" fontId="42" fillId="2" borderId="11" xfId="0" applyFont="1" applyFill="1" applyBorder="1" applyAlignment="1">
      <alignment horizontal="right" vertical="center"/>
    </xf>
    <xf numFmtId="0" fontId="78" fillId="2" borderId="0" xfId="0" applyFont="1" applyFill="1"/>
    <xf numFmtId="0" fontId="105" fillId="2" borderId="0" xfId="0" applyFont="1" applyFill="1"/>
    <xf numFmtId="0" fontId="79" fillId="2" borderId="0" xfId="0" applyFont="1" applyFill="1" applyAlignment="1">
      <alignment horizontal="left"/>
    </xf>
    <xf numFmtId="0" fontId="45" fillId="2" borderId="0" xfId="3599" applyFont="1" applyFill="1" applyBorder="1" applyAlignment="1">
      <alignment horizontal="right"/>
    </xf>
    <xf numFmtId="0" fontId="42" fillId="2" borderId="6" xfId="0" applyFont="1" applyFill="1" applyBorder="1" applyAlignment="1">
      <alignment horizontal="right" vertical="center"/>
    </xf>
    <xf numFmtId="0" fontId="42" fillId="2" borderId="133" xfId="0" applyFont="1" applyFill="1" applyBorder="1" applyAlignment="1">
      <alignment horizontal="right" vertical="center"/>
    </xf>
    <xf numFmtId="0" fontId="83" fillId="2" borderId="106" xfId="3599" applyFill="1" applyBorder="1" applyAlignment="1">
      <alignment horizontal="center" vertical="center"/>
    </xf>
    <xf numFmtId="0" fontId="83" fillId="2" borderId="107" xfId="3599" applyFill="1" applyBorder="1" applyAlignment="1">
      <alignment horizontal="center" vertical="center"/>
    </xf>
    <xf numFmtId="0" fontId="42" fillId="2" borderId="133" xfId="0" applyFont="1" applyFill="1" applyBorder="1" applyAlignment="1">
      <alignment vertical="center"/>
    </xf>
    <xf numFmtId="0" fontId="42" fillId="2" borderId="10" xfId="0" applyFont="1" applyFill="1" applyBorder="1" applyAlignment="1">
      <alignment horizontal="right" vertical="center"/>
    </xf>
    <xf numFmtId="0" fontId="42" fillId="2" borderId="135" xfId="0" applyFont="1" applyFill="1" applyBorder="1" applyAlignment="1">
      <alignment horizontal="right" vertical="center"/>
    </xf>
    <xf numFmtId="0" fontId="42" fillId="2" borderId="135" xfId="0" applyFont="1" applyFill="1" applyBorder="1" applyAlignment="1">
      <alignment vertical="center"/>
    </xf>
    <xf numFmtId="0" fontId="40" fillId="2" borderId="0" xfId="0" applyNumberFormat="1" applyFont="1" applyFill="1" applyBorder="1" applyAlignment="1">
      <alignment horizontal="left" vertical="center"/>
    </xf>
    <xf numFmtId="0" fontId="88" fillId="2" borderId="143" xfId="0" applyFont="1" applyFill="1" applyBorder="1" applyAlignment="1">
      <alignment horizontal="left" vertical="center"/>
    </xf>
    <xf numFmtId="166" fontId="88" fillId="2" borderId="143" xfId="0" applyNumberFormat="1" applyFont="1" applyFill="1" applyBorder="1" applyAlignment="1">
      <alignment horizontal="left" vertical="center"/>
    </xf>
    <xf numFmtId="0" fontId="95" fillId="2" borderId="37" xfId="0" applyFont="1" applyFill="1" applyBorder="1" applyAlignment="1">
      <alignment horizontal="center" vertical="center"/>
    </xf>
    <xf numFmtId="0" fontId="112" fillId="2" borderId="47" xfId="0" applyFont="1" applyFill="1" applyBorder="1" applyAlignment="1">
      <alignment vertical="center"/>
    </xf>
    <xf numFmtId="0" fontId="98" fillId="2" borderId="7" xfId="0" applyFont="1" applyFill="1" applyBorder="1" applyAlignment="1">
      <alignment horizontal="right" vertical="center"/>
    </xf>
    <xf numFmtId="0" fontId="98" fillId="2" borderId="11" xfId="0" applyFont="1" applyFill="1" applyBorder="1" applyAlignment="1">
      <alignment horizontal="right" vertical="center"/>
    </xf>
    <xf numFmtId="169" fontId="99" fillId="2" borderId="160" xfId="0" applyNumberFormat="1" applyFont="1" applyFill="1" applyBorder="1" applyAlignment="1">
      <alignment horizontal="center" vertical="center"/>
    </xf>
    <xf numFmtId="166" fontId="100" fillId="2" borderId="105" xfId="0" applyNumberFormat="1" applyFont="1" applyFill="1" applyBorder="1" applyAlignment="1">
      <alignment horizontal="center" vertical="center"/>
    </xf>
    <xf numFmtId="169" fontId="40" fillId="2" borderId="160" xfId="0" applyNumberFormat="1" applyFont="1" applyFill="1" applyBorder="1" applyAlignment="1">
      <alignment horizontal="center" vertical="center"/>
    </xf>
    <xf numFmtId="166" fontId="100" fillId="2" borderId="155" xfId="0" applyNumberFormat="1" applyFont="1" applyFill="1" applyBorder="1" applyAlignment="1">
      <alignment horizontal="center" vertical="center"/>
    </xf>
    <xf numFmtId="0" fontId="83" fillId="2" borderId="44" xfId="3599" applyNumberFormat="1" applyFill="1" applyBorder="1" applyAlignment="1">
      <alignment horizontal="left" vertical="center"/>
    </xf>
    <xf numFmtId="0" fontId="83" fillId="2" borderId="113" xfId="3599" applyNumberFormat="1" applyFill="1" applyBorder="1" applyAlignment="1">
      <alignment vertical="center"/>
    </xf>
    <xf numFmtId="166" fontId="83" fillId="2" borderId="114" xfId="3599" applyNumberFormat="1" applyFill="1" applyBorder="1" applyAlignment="1">
      <alignment vertical="center"/>
    </xf>
    <xf numFmtId="0" fontId="83" fillId="2" borderId="93" xfId="3599" applyNumberFormat="1" applyFill="1" applyBorder="1" applyAlignment="1">
      <alignment vertical="center"/>
    </xf>
    <xf numFmtId="166" fontId="83" fillId="2" borderId="150" xfId="3599" applyNumberFormat="1" applyFill="1" applyBorder="1" applyAlignment="1">
      <alignment vertical="center"/>
    </xf>
    <xf numFmtId="0" fontId="40" fillId="2" borderId="0" xfId="0" applyFont="1" applyFill="1" applyBorder="1" applyAlignment="1">
      <alignment horizontal="left"/>
    </xf>
    <xf numFmtId="0" fontId="97" fillId="2" borderId="0" xfId="0" applyFont="1" applyFill="1" applyBorder="1" applyAlignment="1">
      <alignment horizontal="center"/>
    </xf>
    <xf numFmtId="0" fontId="1" fillId="0" borderId="0" xfId="0" applyFont="1" applyFill="1" applyAlignment="1"/>
    <xf numFmtId="169" fontId="83" fillId="2" borderId="113" xfId="3599" applyNumberFormat="1" applyFill="1" applyBorder="1" applyAlignment="1">
      <alignment horizontal="center" vertical="center"/>
    </xf>
    <xf numFmtId="166" fontId="83" fillId="2" borderId="114" xfId="3599" applyNumberFormat="1" applyFill="1" applyBorder="1" applyAlignment="1">
      <alignment horizontal="center" vertical="center"/>
    </xf>
    <xf numFmtId="169" fontId="83" fillId="2" borderId="163" xfId="3599" applyNumberFormat="1" applyFill="1" applyBorder="1" applyAlignment="1">
      <alignment horizontal="center" vertical="center"/>
    </xf>
    <xf numFmtId="166" fontId="83" fillId="2" borderId="164" xfId="3599" applyNumberFormat="1" applyFill="1" applyBorder="1" applyAlignment="1">
      <alignment horizontal="center" vertical="center"/>
    </xf>
    <xf numFmtId="166" fontId="83" fillId="2" borderId="115" xfId="3599" applyNumberFormat="1" applyFill="1" applyBorder="1" applyAlignment="1">
      <alignment horizontal="center" vertical="center"/>
    </xf>
    <xf numFmtId="0" fontId="83" fillId="2" borderId="12" xfId="3599" applyNumberFormat="1" applyFill="1" applyBorder="1" applyAlignment="1">
      <alignment vertical="center"/>
    </xf>
    <xf numFmtId="0" fontId="67" fillId="2" borderId="163" xfId="2664" applyNumberFormat="1" applyFont="1" applyFill="1" applyBorder="1" applyAlignment="1">
      <alignment vertical="center"/>
    </xf>
    <xf numFmtId="0" fontId="1" fillId="0" borderId="0" xfId="0" applyFont="1" applyFill="1" applyAlignment="1">
      <alignment vertical="center"/>
    </xf>
    <xf numFmtId="167" fontId="45" fillId="2" borderId="145" xfId="3599" applyNumberFormat="1" applyFont="1" applyFill="1" applyBorder="1" applyAlignment="1">
      <alignment vertical="center"/>
    </xf>
    <xf numFmtId="0" fontId="45" fillId="2" borderId="43" xfId="3599" applyFont="1" applyFill="1" applyBorder="1" applyAlignment="1">
      <alignment vertical="center"/>
    </xf>
    <xf numFmtId="0" fontId="45" fillId="2" borderId="145" xfId="3599" applyFont="1" applyFill="1" applyBorder="1" applyAlignment="1">
      <alignment vertical="center"/>
    </xf>
    <xf numFmtId="166" fontId="45" fillId="2" borderId="8" xfId="3599" applyNumberFormat="1" applyFont="1" applyFill="1" applyBorder="1" applyAlignment="1">
      <alignment vertical="center"/>
    </xf>
    <xf numFmtId="166" fontId="45" fillId="2" borderId="112" xfId="3599" applyNumberFormat="1" applyFont="1" applyFill="1" applyBorder="1" applyAlignment="1">
      <alignment vertical="center"/>
    </xf>
    <xf numFmtId="166" fontId="45" fillId="2" borderId="149" xfId="3599" applyNumberFormat="1" applyFont="1" applyFill="1" applyBorder="1" applyAlignment="1">
      <alignment vertical="center"/>
    </xf>
    <xf numFmtId="166" fontId="45" fillId="2" borderId="150" xfId="3599" applyNumberFormat="1" applyFont="1" applyFill="1" applyBorder="1" applyAlignment="1">
      <alignment vertical="center"/>
    </xf>
    <xf numFmtId="0" fontId="67" fillId="2" borderId="0" xfId="2664" applyNumberFormat="1" applyFont="1" applyFill="1" applyBorder="1" applyAlignment="1">
      <alignment vertical="center"/>
    </xf>
    <xf numFmtId="0" fontId="67" fillId="2" borderId="0" xfId="2664" applyNumberFormat="1" applyFont="1" applyFill="1" applyBorder="1" applyAlignment="1">
      <alignment horizontal="right" vertical="center"/>
    </xf>
    <xf numFmtId="0" fontId="67" fillId="2" borderId="0" xfId="2664" applyFont="1" applyFill="1" applyBorder="1" applyAlignment="1">
      <alignment vertical="center"/>
    </xf>
    <xf numFmtId="0" fontId="67" fillId="2" borderId="0" xfId="2664" applyFont="1" applyFill="1" applyBorder="1" applyAlignment="1">
      <alignment horizontal="right" vertical="center"/>
    </xf>
    <xf numFmtId="0" fontId="67" fillId="0" borderId="0" xfId="2664" applyNumberFormat="1" applyFont="1" applyFill="1" applyBorder="1" applyAlignment="1">
      <alignment horizontal="left" vertical="center"/>
    </xf>
    <xf numFmtId="0" fontId="67" fillId="0" borderId="0" xfId="2664" applyNumberFormat="1" applyFont="1" applyFill="1" applyBorder="1" applyAlignment="1">
      <alignment vertical="center"/>
    </xf>
    <xf numFmtId="0" fontId="67" fillId="0" borderId="0" xfId="2664" applyFont="1" applyFill="1" applyBorder="1" applyAlignment="1">
      <alignment vertical="center"/>
    </xf>
    <xf numFmtId="169" fontId="83" fillId="2" borderId="113" xfId="3599" applyNumberFormat="1" applyFill="1" applyBorder="1" applyAlignment="1">
      <alignment horizontal="left" vertical="center"/>
    </xf>
    <xf numFmtId="166" fontId="83" fillId="2" borderId="114" xfId="3599" applyNumberFormat="1" applyFill="1" applyBorder="1" applyAlignment="1">
      <alignment horizontal="left" vertical="center"/>
    </xf>
    <xf numFmtId="166" fontId="83" fillId="2" borderId="150" xfId="3599" applyNumberFormat="1" applyFill="1" applyBorder="1" applyAlignment="1">
      <alignment horizontal="left" vertical="center"/>
    </xf>
    <xf numFmtId="0" fontId="83" fillId="2" borderId="93" xfId="3599" applyNumberFormat="1" applyFill="1" applyBorder="1" applyAlignment="1">
      <alignment horizontal="left" vertical="center"/>
    </xf>
    <xf numFmtId="0" fontId="83" fillId="2" borderId="112" xfId="3599" applyNumberFormat="1" applyFill="1" applyBorder="1" applyAlignment="1">
      <alignment horizontal="left" vertical="center"/>
    </xf>
    <xf numFmtId="169" fontId="99" fillId="2" borderId="83" xfId="0" applyNumberFormat="1" applyFont="1" applyFill="1" applyBorder="1" applyAlignment="1">
      <alignment horizontal="center" vertical="center"/>
    </xf>
    <xf numFmtId="166" fontId="100" fillId="2" borderId="85" xfId="0" applyNumberFormat="1" applyFont="1" applyFill="1" applyBorder="1" applyAlignment="1">
      <alignment horizontal="center" vertical="center"/>
    </xf>
    <xf numFmtId="169" fontId="40" fillId="2" borderId="83" xfId="0" applyNumberFormat="1" applyFont="1" applyFill="1" applyBorder="1" applyAlignment="1">
      <alignment horizontal="center" vertical="center"/>
    </xf>
    <xf numFmtId="0" fontId="0" fillId="4" borderId="19" xfId="0" quotePrefix="1" applyFont="1" applyFill="1" applyBorder="1" applyAlignment="1">
      <alignment vertical="center"/>
    </xf>
    <xf numFmtId="0" fontId="0" fillId="4" borderId="19" xfId="0" quotePrefix="1" applyFont="1" applyFill="1" applyBorder="1" applyAlignment="1">
      <alignment horizontal="center" vertical="center"/>
    </xf>
    <xf numFmtId="0" fontId="0" fillId="5" borderId="19" xfId="0" applyFont="1" applyFill="1" applyBorder="1" applyAlignment="1">
      <alignment horizontal="center" vertical="center"/>
    </xf>
    <xf numFmtId="0" fontId="0" fillId="9" borderId="0" xfId="0" applyFill="1" applyBorder="1"/>
    <xf numFmtId="0" fontId="0" fillId="9" borderId="121" xfId="0" applyFill="1" applyBorder="1"/>
    <xf numFmtId="0" fontId="0" fillId="4" borderId="166" xfId="0" quotePrefix="1" applyFont="1" applyFill="1" applyBorder="1" applyAlignment="1">
      <alignment vertical="center"/>
    </xf>
    <xf numFmtId="0" fontId="0" fillId="4" borderId="166" xfId="0" quotePrefix="1" applyFont="1" applyFill="1" applyBorder="1" applyAlignment="1">
      <alignment horizontal="center" vertical="center"/>
    </xf>
    <xf numFmtId="0" fontId="0" fillId="4" borderId="167" xfId="0" applyFont="1" applyFill="1" applyBorder="1" applyAlignment="1">
      <alignment horizontal="center"/>
    </xf>
    <xf numFmtId="0" fontId="0" fillId="9" borderId="168" xfId="0" applyFill="1" applyBorder="1"/>
    <xf numFmtId="0" fontId="0" fillId="5" borderId="169" xfId="0" applyFont="1" applyFill="1" applyBorder="1" applyAlignment="1">
      <alignment vertical="center"/>
    </xf>
    <xf numFmtId="0" fontId="0" fillId="5" borderId="169" xfId="0" applyFont="1" applyFill="1" applyBorder="1" applyAlignment="1">
      <alignment horizontal="center" vertical="center"/>
    </xf>
    <xf numFmtId="0" fontId="0" fillId="5" borderId="170" xfId="0" applyFont="1" applyFill="1" applyBorder="1" applyAlignment="1">
      <alignment horizontal="center"/>
    </xf>
    <xf numFmtId="0" fontId="0" fillId="5" borderId="166" xfId="0" applyFont="1" applyFill="1" applyBorder="1" applyAlignment="1">
      <alignment vertical="center"/>
    </xf>
    <xf numFmtId="0" fontId="0" fillId="5" borderId="166" xfId="0" applyFont="1" applyFill="1" applyBorder="1" applyAlignment="1">
      <alignment horizontal="center" vertical="center"/>
    </xf>
    <xf numFmtId="0" fontId="0" fillId="5" borderId="167" xfId="0" applyFont="1" applyFill="1" applyBorder="1" applyAlignment="1">
      <alignment horizontal="center"/>
    </xf>
    <xf numFmtId="166" fontId="45" fillId="2" borderId="125" xfId="0" applyNumberFormat="1" applyFont="1" applyFill="1" applyBorder="1" applyAlignment="1">
      <alignment vertical="center"/>
    </xf>
    <xf numFmtId="0" fontId="88" fillId="2" borderId="3" xfId="0" applyNumberFormat="1" applyFont="1" applyFill="1" applyBorder="1" applyAlignment="1">
      <alignment vertical="center"/>
    </xf>
    <xf numFmtId="0" fontId="41" fillId="2" borderId="0" xfId="0" applyNumberFormat="1" applyFont="1" applyFill="1" applyBorder="1" applyAlignment="1">
      <alignment horizontal="right" vertical="center"/>
    </xf>
    <xf numFmtId="0" fontId="45" fillId="2" borderId="148" xfId="3599" applyNumberFormat="1" applyFont="1" applyFill="1" applyBorder="1" applyAlignment="1">
      <alignment horizontal="center" vertical="center"/>
    </xf>
    <xf numFmtId="0" fontId="45" fillId="2" borderId="93" xfId="3599" applyNumberFormat="1" applyFont="1" applyFill="1" applyBorder="1" applyAlignment="1">
      <alignment horizontal="center" vertical="center"/>
    </xf>
    <xf numFmtId="169" fontId="99" fillId="2" borderId="159" xfId="0" applyNumberFormat="1" applyFont="1" applyFill="1" applyBorder="1" applyAlignment="1">
      <alignment horizontal="center" vertical="center"/>
    </xf>
    <xf numFmtId="0" fontId="11" fillId="5" borderId="1" xfId="0" applyFont="1" applyFill="1" applyBorder="1" applyAlignment="1">
      <alignment horizontal="center"/>
    </xf>
    <xf numFmtId="0" fontId="68" fillId="2" borderId="5" xfId="0" applyFont="1" applyFill="1" applyBorder="1" applyAlignment="1"/>
    <xf numFmtId="0" fontId="68" fillId="2" borderId="9" xfId="0" applyFont="1" applyFill="1" applyBorder="1" applyAlignment="1"/>
    <xf numFmtId="0" fontId="57" fillId="0" borderId="80" xfId="0" applyNumberFormat="1" applyFont="1" applyFill="1" applyBorder="1" applyAlignment="1">
      <alignment vertical="center" wrapText="1"/>
    </xf>
    <xf numFmtId="0" fontId="40" fillId="2" borderId="0" xfId="4695" applyNumberFormat="1" applyFont="1" applyBorder="1" applyAlignment="1">
      <alignment vertical="center"/>
    </xf>
    <xf numFmtId="0" fontId="14" fillId="5" borderId="0" xfId="0" applyFont="1" applyFill="1" applyBorder="1" applyAlignment="1">
      <alignment horizontal="left"/>
    </xf>
    <xf numFmtId="0" fontId="15" fillId="4" borderId="7" xfId="0" applyFont="1" applyFill="1" applyBorder="1" applyAlignment="1">
      <alignment horizontal="left" indent="1"/>
    </xf>
    <xf numFmtId="0" fontId="15" fillId="4" borderId="11" xfId="0" applyFont="1" applyFill="1" applyBorder="1" applyAlignment="1">
      <alignment horizontal="left" indent="1"/>
    </xf>
    <xf numFmtId="0" fontId="11" fillId="2" borderId="1" xfId="0" applyFont="1" applyFill="1" applyBorder="1"/>
    <xf numFmtId="0" fontId="15" fillId="2" borderId="1" xfId="0" applyFont="1" applyFill="1" applyBorder="1" applyAlignment="1">
      <alignment horizontal="left" indent="1"/>
    </xf>
    <xf numFmtId="0" fontId="15" fillId="5" borderId="0" xfId="0" applyFont="1" applyFill="1" applyBorder="1" applyAlignment="1">
      <alignment horizontal="left" indent="1"/>
    </xf>
    <xf numFmtId="0" fontId="15" fillId="4" borderId="1" xfId="0" applyFont="1" applyFill="1" applyBorder="1" applyAlignment="1">
      <alignment horizontal="left" indent="1"/>
    </xf>
    <xf numFmtId="0" fontId="15" fillId="4" borderId="1" xfId="0" applyFont="1" applyFill="1" applyBorder="1" applyAlignment="1">
      <alignment horizontal="center"/>
    </xf>
    <xf numFmtId="164" fontId="85" fillId="2" borderId="47" xfId="0" applyNumberFormat="1" applyFont="1" applyFill="1" applyBorder="1" applyAlignment="1" applyProtection="1">
      <alignment horizontal="center" vertical="center"/>
      <protection locked="0"/>
    </xf>
    <xf numFmtId="0" fontId="64" fillId="4" borderId="13" xfId="0" applyFont="1" applyFill="1" applyBorder="1" applyAlignment="1">
      <alignment horizontal="center" wrapText="1"/>
    </xf>
    <xf numFmtId="179" fontId="99" fillId="2" borderId="160" xfId="0" applyNumberFormat="1" applyFont="1" applyFill="1" applyBorder="1" applyAlignment="1">
      <alignment horizontal="center" vertical="center"/>
    </xf>
    <xf numFmtId="169" fontId="83" fillId="2" borderId="113" xfId="3599" applyNumberFormat="1" applyFont="1" applyFill="1" applyBorder="1" applyAlignment="1">
      <alignment horizontal="center" vertical="center"/>
    </xf>
    <xf numFmtId="166" fontId="83" fillId="2" borderId="114" xfId="3599" applyNumberFormat="1" applyFont="1" applyFill="1" applyBorder="1" applyAlignment="1">
      <alignment horizontal="left" vertical="center"/>
    </xf>
    <xf numFmtId="169" fontId="83" fillId="2" borderId="163" xfId="3599" applyNumberFormat="1" applyFont="1" applyFill="1" applyBorder="1" applyAlignment="1">
      <alignment horizontal="center" vertical="center"/>
    </xf>
    <xf numFmtId="166" fontId="83" fillId="2" borderId="150" xfId="3599" applyNumberFormat="1" applyFont="1" applyFill="1" applyBorder="1" applyAlignment="1">
      <alignment horizontal="left" vertical="center"/>
    </xf>
    <xf numFmtId="0" fontId="57" fillId="0" borderId="78" xfId="0" applyNumberFormat="1" applyFont="1" applyFill="1" applyBorder="1" applyAlignment="1">
      <alignment vertical="center" wrapText="1"/>
    </xf>
    <xf numFmtId="0" fontId="83" fillId="2" borderId="47" xfId="0" applyFont="1" applyFill="1" applyBorder="1" applyAlignment="1" applyProtection="1">
      <alignment horizontal="center" vertical="center"/>
      <protection locked="0"/>
    </xf>
    <xf numFmtId="0" fontId="45" fillId="2" borderId="90" xfId="0" applyNumberFormat="1" applyFont="1" applyFill="1" applyBorder="1" applyAlignment="1" applyProtection="1">
      <alignment horizontal="center" vertical="center"/>
      <protection locked="0"/>
    </xf>
    <xf numFmtId="0" fontId="72" fillId="2" borderId="111" xfId="0" applyNumberFormat="1" applyFont="1" applyFill="1" applyBorder="1" applyAlignment="1" applyProtection="1">
      <protection locked="0"/>
    </xf>
    <xf numFmtId="0" fontId="72" fillId="2" borderId="91" xfId="0" applyNumberFormat="1" applyFont="1" applyFill="1" applyBorder="1" applyAlignment="1" applyProtection="1">
      <protection locked="0"/>
    </xf>
    <xf numFmtId="0" fontId="72" fillId="2" borderId="112" xfId="0" applyNumberFormat="1" applyFont="1" applyFill="1" applyBorder="1" applyAlignment="1" applyProtection="1">
      <protection locked="0"/>
    </xf>
    <xf numFmtId="0" fontId="45" fillId="2" borderId="96" xfId="0" applyNumberFormat="1" applyFont="1" applyFill="1" applyBorder="1" applyAlignment="1" applyProtection="1">
      <alignment horizontal="center" vertical="center"/>
      <protection locked="0"/>
    </xf>
    <xf numFmtId="0" fontId="45" fillId="2" borderId="118" xfId="0" applyNumberFormat="1" applyFont="1" applyFill="1" applyBorder="1" applyAlignment="1" applyProtection="1">
      <alignment horizontal="right" vertical="center"/>
      <protection locked="0"/>
    </xf>
    <xf numFmtId="0" fontId="45" fillId="2" borderId="101" xfId="0" applyNumberFormat="1" applyFont="1" applyFill="1" applyBorder="1" applyAlignment="1" applyProtection="1">
      <alignment horizontal="right" vertical="center"/>
      <protection locked="0"/>
    </xf>
    <xf numFmtId="0" fontId="45" fillId="2" borderId="92" xfId="0" applyNumberFormat="1" applyFont="1" applyFill="1" applyBorder="1" applyAlignment="1" applyProtection="1">
      <alignment horizontal="center" vertical="center"/>
      <protection locked="0"/>
    </xf>
    <xf numFmtId="0" fontId="45" fillId="2" borderId="119" xfId="0" applyNumberFormat="1" applyFont="1" applyFill="1" applyBorder="1" applyAlignment="1" applyProtection="1">
      <alignment horizontal="right" vertical="center"/>
      <protection locked="0"/>
    </xf>
    <xf numFmtId="1" fontId="83" fillId="2" borderId="106" xfId="3599" applyNumberFormat="1" applyFill="1" applyBorder="1" applyAlignment="1" applyProtection="1">
      <alignment horizontal="center" vertical="center"/>
      <protection locked="0"/>
    </xf>
    <xf numFmtId="1" fontId="83" fillId="2" borderId="107" xfId="3599" applyNumberFormat="1" applyFill="1" applyBorder="1" applyAlignment="1" applyProtection="1">
      <alignment horizontal="center" vertical="center"/>
      <protection locked="0"/>
    </xf>
    <xf numFmtId="1" fontId="92" fillId="2" borderId="108" xfId="3599" applyNumberFormat="1" applyFont="1" applyFill="1" applyBorder="1" applyAlignment="1" applyProtection="1">
      <alignment vertical="center"/>
    </xf>
    <xf numFmtId="0" fontId="14" fillId="3" borderId="0" xfId="0" applyFont="1" applyFill="1"/>
    <xf numFmtId="0" fontId="124" fillId="55" borderId="0" xfId="0" applyFont="1" applyFill="1" applyAlignment="1">
      <alignment horizontal="center"/>
    </xf>
    <xf numFmtId="0" fontId="11" fillId="3" borderId="0" xfId="0" applyFont="1" applyFill="1"/>
    <xf numFmtId="0" fontId="124" fillId="8" borderId="0" xfId="0" applyFont="1" applyFill="1"/>
    <xf numFmtId="0" fontId="124" fillId="8" borderId="0" xfId="0" applyFont="1" applyFill="1" applyAlignment="1">
      <alignment horizontal="center"/>
    </xf>
    <xf numFmtId="0" fontId="124" fillId="8" borderId="0" xfId="0" applyFont="1" applyFill="1" applyAlignment="1">
      <alignment horizontal="left"/>
    </xf>
    <xf numFmtId="0" fontId="11" fillId="2" borderId="173" xfId="0" applyFont="1" applyFill="1" applyBorder="1" applyAlignment="1">
      <alignment horizontal="left"/>
    </xf>
    <xf numFmtId="0" fontId="11" fillId="2" borderId="173" xfId="0" applyFont="1" applyFill="1" applyBorder="1" applyAlignment="1">
      <alignment horizontal="center"/>
    </xf>
    <xf numFmtId="0" fontId="125" fillId="2" borderId="173" xfId="0" applyFont="1" applyFill="1" applyBorder="1" applyAlignment="1">
      <alignment horizontal="center"/>
    </xf>
    <xf numFmtId="0" fontId="11" fillId="2" borderId="174" xfId="0" applyFont="1" applyFill="1" applyBorder="1" applyAlignment="1">
      <alignment horizontal="center"/>
    </xf>
    <xf numFmtId="0" fontId="11" fillId="4" borderId="173" xfId="0" applyFont="1" applyFill="1" applyBorder="1" applyAlignment="1">
      <alignment horizontal="left"/>
    </xf>
    <xf numFmtId="0" fontId="11" fillId="4" borderId="173" xfId="0" applyFont="1" applyFill="1" applyBorder="1" applyAlignment="1">
      <alignment horizontal="center"/>
    </xf>
    <xf numFmtId="0" fontId="125" fillId="4" borderId="173" xfId="0" applyFont="1" applyFill="1" applyBorder="1" applyAlignment="1">
      <alignment horizontal="center"/>
    </xf>
    <xf numFmtId="0" fontId="11" fillId="4" borderId="174" xfId="0" applyFont="1" applyFill="1" applyBorder="1" applyAlignment="1">
      <alignment horizontal="center"/>
    </xf>
    <xf numFmtId="0" fontId="11" fillId="3" borderId="0" xfId="0" applyFont="1" applyFill="1" applyAlignment="1">
      <alignment horizontal="center"/>
    </xf>
    <xf numFmtId="0" fontId="11" fillId="3" borderId="0" xfId="0" applyFont="1" applyFill="1" applyAlignment="1">
      <alignment horizontal="left"/>
    </xf>
    <xf numFmtId="0" fontId="45" fillId="2" borderId="0" xfId="3599" applyFont="1" applyFill="1" applyBorder="1" applyAlignment="1">
      <alignment horizontal="center" vertical="center"/>
    </xf>
    <xf numFmtId="0" fontId="72" fillId="2" borderId="0" xfId="3599" applyFont="1" applyFill="1" applyBorder="1" applyAlignment="1">
      <alignment horizontal="center" vertical="center"/>
    </xf>
    <xf numFmtId="0" fontId="45" fillId="2" borderId="0" xfId="3599" applyFont="1" applyFill="1" applyBorder="1" applyAlignment="1">
      <alignment horizontal="right" vertical="center"/>
    </xf>
    <xf numFmtId="1" fontId="83" fillId="2" borderId="156" xfId="3599" applyNumberFormat="1" applyFill="1" applyBorder="1" applyAlignment="1" applyProtection="1">
      <alignment horizontal="center" vertical="center"/>
      <protection locked="0"/>
    </xf>
    <xf numFmtId="174" fontId="83" fillId="2" borderId="156" xfId="3599" applyNumberFormat="1" applyFill="1" applyBorder="1" applyAlignment="1" applyProtection="1">
      <alignment horizontal="center" vertical="center"/>
      <protection locked="0"/>
    </xf>
    <xf numFmtId="1" fontId="83" fillId="2" borderId="157" xfId="3599" applyNumberFormat="1" applyFill="1" applyBorder="1" applyAlignment="1" applyProtection="1">
      <alignment horizontal="center" vertical="center"/>
      <protection locked="0"/>
    </xf>
    <xf numFmtId="0" fontId="11" fillId="2" borderId="173" xfId="0" quotePrefix="1" applyFont="1" applyFill="1" applyBorder="1" applyAlignment="1">
      <alignment horizontal="left"/>
    </xf>
    <xf numFmtId="0" fontId="11" fillId="2" borderId="173" xfId="0" quotePrefix="1" applyFont="1" applyFill="1" applyBorder="1" applyAlignment="1">
      <alignment horizontal="center"/>
    </xf>
    <xf numFmtId="0" fontId="83" fillId="2" borderId="0" xfId="3599" applyFont="1" applyFill="1" applyBorder="1" applyAlignment="1">
      <alignment horizontal="center" vertical="center"/>
    </xf>
    <xf numFmtId="0" fontId="83" fillId="2" borderId="0" xfId="3599" applyFont="1" applyFill="1" applyBorder="1" applyAlignment="1">
      <alignment vertical="center"/>
    </xf>
    <xf numFmtId="0" fontId="83" fillId="2" borderId="0" xfId="3599" applyFont="1" applyFill="1" applyBorder="1" applyAlignment="1">
      <alignment horizontal="right" vertical="center"/>
    </xf>
    <xf numFmtId="0" fontId="44" fillId="2" borderId="0" xfId="0" applyFont="1" applyFill="1" applyBorder="1" applyAlignment="1" applyProtection="1"/>
    <xf numFmtId="0" fontId="40" fillId="2" borderId="0" xfId="0" applyFont="1" applyFill="1" applyBorder="1" applyAlignment="1" applyProtection="1"/>
    <xf numFmtId="0" fontId="0" fillId="2" borderId="0" xfId="0" applyFont="1" applyFill="1" applyAlignment="1" applyProtection="1">
      <alignment horizontal="center"/>
    </xf>
    <xf numFmtId="0" fontId="130" fillId="2" borderId="0" xfId="0" applyFont="1" applyFill="1" applyBorder="1" applyAlignment="1" applyProtection="1">
      <alignment horizontal="center"/>
    </xf>
    <xf numFmtId="0" fontId="59" fillId="2" borderId="81" xfId="0" applyFont="1" applyFill="1" applyBorder="1" applyAlignment="1" applyProtection="1"/>
    <xf numFmtId="0" fontId="61" fillId="2" borderId="121" xfId="3599" applyFont="1" applyFill="1" applyBorder="1" applyAlignment="1" applyProtection="1">
      <alignment horizontal="right"/>
    </xf>
    <xf numFmtId="0" fontId="61" fillId="2" borderId="121" xfId="3599" applyFont="1" applyFill="1" applyBorder="1" applyAlignment="1" applyProtection="1">
      <alignment horizontal="left"/>
    </xf>
    <xf numFmtId="0" fontId="0" fillId="2" borderId="0" xfId="0" applyFont="1" applyFill="1" applyBorder="1" applyAlignment="1" applyProtection="1">
      <alignment horizontal="center"/>
    </xf>
    <xf numFmtId="0" fontId="40" fillId="2" borderId="0" xfId="0" applyFont="1" applyFill="1" applyBorder="1" applyAlignment="1" applyProtection="1">
      <alignment horizontal="center"/>
    </xf>
    <xf numFmtId="181" fontId="67" fillId="2" borderId="0" xfId="3599" applyNumberFormat="1" applyFont="1" applyFill="1" applyBorder="1" applyAlignment="1" applyProtection="1"/>
    <xf numFmtId="0" fontId="40" fillId="2" borderId="49" xfId="0" applyFont="1" applyFill="1" applyBorder="1" applyAlignment="1" applyProtection="1">
      <alignment horizontal="center"/>
    </xf>
    <xf numFmtId="0" fontId="0" fillId="2" borderId="0" xfId="0" applyFont="1" applyFill="1" applyAlignment="1" applyProtection="1"/>
    <xf numFmtId="0" fontId="127" fillId="2" borderId="11" xfId="0" applyFont="1" applyFill="1" applyBorder="1" applyAlignment="1" applyProtection="1">
      <alignment horizontal="center"/>
    </xf>
    <xf numFmtId="0" fontId="127" fillId="2" borderId="11" xfId="0" applyFont="1" applyFill="1" applyBorder="1" applyAlignment="1" applyProtection="1">
      <alignment horizontal="left"/>
    </xf>
    <xf numFmtId="0" fontId="127" fillId="2" borderId="11" xfId="0" applyFont="1" applyFill="1" applyBorder="1" applyAlignment="1" applyProtection="1"/>
    <xf numFmtId="0" fontId="61" fillId="2" borderId="11" xfId="3599" applyFont="1" applyFill="1" applyBorder="1" applyAlignment="1" applyProtection="1"/>
    <xf numFmtId="0" fontId="130" fillId="2" borderId="0" xfId="0" applyFont="1" applyFill="1" applyBorder="1" applyAlignment="1" applyProtection="1"/>
    <xf numFmtId="0" fontId="11" fillId="2" borderId="0" xfId="0" applyFont="1" applyFill="1" applyAlignment="1" applyProtection="1">
      <alignment horizontal="center"/>
    </xf>
    <xf numFmtId="0" fontId="129" fillId="2" borderId="171" xfId="0" applyFont="1" applyFill="1" applyBorder="1" applyAlignment="1" applyProtection="1">
      <alignment horizontal="left"/>
    </xf>
    <xf numFmtId="0" fontId="129" fillId="2" borderId="148" xfId="0" applyFont="1" applyFill="1" applyBorder="1" applyAlignment="1" applyProtection="1">
      <alignment horizontal="left"/>
    </xf>
    <xf numFmtId="0" fontId="76" fillId="2" borderId="168" xfId="2664" applyFont="1" applyFill="1" applyBorder="1" applyAlignment="1" applyProtection="1">
      <alignment vertical="center"/>
    </xf>
    <xf numFmtId="0" fontId="84" fillId="2" borderId="168" xfId="3599" applyFont="1" applyFill="1" applyBorder="1" applyAlignment="1" applyProtection="1">
      <alignment horizontal="left" vertical="center"/>
    </xf>
    <xf numFmtId="0" fontId="84" fillId="2" borderId="168" xfId="3599" applyFont="1" applyFill="1" applyBorder="1" applyAlignment="1" applyProtection="1">
      <alignment horizontal="right" vertical="center"/>
    </xf>
    <xf numFmtId="0" fontId="59" fillId="2" borderId="0" xfId="0" applyFont="1" applyFill="1" applyBorder="1" applyAlignment="1" applyProtection="1"/>
    <xf numFmtId="0" fontId="83" fillId="2" borderId="48" xfId="3599" applyFont="1" applyFill="1" applyBorder="1" applyAlignment="1" applyProtection="1">
      <alignment horizontal="center"/>
      <protection locked="0"/>
    </xf>
    <xf numFmtId="0" fontId="83" fillId="2" borderId="78" xfId="3599" applyFont="1" applyFill="1" applyBorder="1" applyAlignment="1" applyProtection="1">
      <alignment horizontal="center"/>
      <protection locked="0"/>
    </xf>
    <xf numFmtId="0" fontId="84" fillId="2" borderId="11" xfId="3599" applyFont="1" applyFill="1" applyBorder="1" applyAlignment="1" applyProtection="1">
      <alignment horizontal="left"/>
    </xf>
    <xf numFmtId="0" fontId="0" fillId="0" borderId="0" xfId="0" applyFont="1" applyFill="1" applyAlignment="1" applyProtection="1">
      <alignment horizontal="center"/>
    </xf>
    <xf numFmtId="0" fontId="40" fillId="0" borderId="0" xfId="0" applyFont="1" applyFill="1" applyBorder="1" applyAlignment="1" applyProtection="1"/>
    <xf numFmtId="0" fontId="40" fillId="0" borderId="0" xfId="0" applyFont="1" applyFill="1" applyBorder="1" applyAlignment="1" applyProtection="1">
      <alignment horizontal="center"/>
    </xf>
    <xf numFmtId="0" fontId="45" fillId="0" borderId="0" xfId="3599" applyFont="1" applyFill="1" applyBorder="1" applyAlignment="1" applyProtection="1">
      <alignment horizontal="right"/>
    </xf>
    <xf numFmtId="0" fontId="45" fillId="0" borderId="0" xfId="3599" applyFont="1" applyFill="1" applyBorder="1" applyAlignment="1" applyProtection="1">
      <alignment horizontal="center"/>
    </xf>
    <xf numFmtId="0" fontId="0" fillId="0" borderId="0" xfId="0" applyFont="1" applyFill="1" applyAlignment="1" applyProtection="1"/>
    <xf numFmtId="0" fontId="44" fillId="0" borderId="0" xfId="0" applyFont="1" applyFill="1" applyBorder="1" applyAlignment="1" applyProtection="1"/>
    <xf numFmtId="0" fontId="0" fillId="0" borderId="0" xfId="0" applyFont="1" applyFill="1" applyBorder="1" applyAlignment="1" applyProtection="1"/>
    <xf numFmtId="0" fontId="42" fillId="0" borderId="0" xfId="0" applyFont="1" applyFill="1" applyBorder="1" applyAlignment="1" applyProtection="1">
      <alignment horizontal="right"/>
    </xf>
    <xf numFmtId="0" fontId="83" fillId="0" borderId="0" xfId="3599" applyFont="1" applyFill="1" applyBorder="1" applyAlignment="1" applyProtection="1">
      <alignment horizontal="center"/>
    </xf>
    <xf numFmtId="0" fontId="42" fillId="0" borderId="0" xfId="0" applyFont="1" applyFill="1" applyBorder="1" applyAlignment="1" applyProtection="1"/>
    <xf numFmtId="0" fontId="0" fillId="0" borderId="0" xfId="0" applyFont="1" applyFill="1" applyBorder="1" applyAlignment="1" applyProtection="1">
      <alignment horizontal="center"/>
    </xf>
    <xf numFmtId="0" fontId="58" fillId="0" borderId="0" xfId="0" applyFont="1" applyFill="1" applyBorder="1" applyAlignment="1" applyProtection="1">
      <alignment horizontal="center"/>
    </xf>
    <xf numFmtId="0" fontId="12" fillId="0" borderId="0" xfId="0" applyFont="1" applyFill="1" applyAlignment="1" applyProtection="1"/>
    <xf numFmtId="0" fontId="86" fillId="2" borderId="148" xfId="0" applyFont="1" applyFill="1" applyBorder="1" applyAlignment="1" applyProtection="1">
      <protection locked="0"/>
    </xf>
    <xf numFmtId="0" fontId="86" fillId="2" borderId="171" xfId="0" applyFont="1" applyFill="1" applyBorder="1" applyAlignment="1" applyProtection="1">
      <protection locked="0"/>
    </xf>
    <xf numFmtId="181" fontId="67" fillId="2" borderId="81" xfId="3599" applyNumberFormat="1" applyFont="1" applyFill="1" applyBorder="1" applyAlignment="1" applyProtection="1"/>
    <xf numFmtId="0" fontId="84" fillId="2" borderId="168" xfId="3599" applyFont="1" applyFill="1" applyBorder="1" applyAlignment="1" applyProtection="1">
      <alignment horizontal="center" vertical="center"/>
    </xf>
    <xf numFmtId="0" fontId="129" fillId="2" borderId="48" xfId="0" applyFont="1" applyFill="1" applyBorder="1" applyAlignment="1" applyProtection="1">
      <alignment horizontal="left"/>
    </xf>
    <xf numFmtId="0" fontId="76" fillId="2" borderId="168" xfId="2664" applyFont="1" applyFill="1" applyBorder="1" applyAlignment="1" applyProtection="1">
      <alignment horizontal="center" vertical="center"/>
    </xf>
    <xf numFmtId="0" fontId="0" fillId="5" borderId="0" xfId="0" applyFont="1" applyFill="1" applyAlignment="1" applyProtection="1">
      <alignment horizontal="center"/>
    </xf>
    <xf numFmtId="0" fontId="134" fillId="0" borderId="0" xfId="0" applyFont="1" applyFill="1" applyAlignment="1" applyProtection="1">
      <alignment horizontal="center"/>
    </xf>
    <xf numFmtId="0" fontId="135" fillId="0" borderId="0" xfId="0" applyFont="1" applyFill="1" applyBorder="1" applyAlignment="1" applyProtection="1">
      <alignment horizontal="center"/>
    </xf>
    <xf numFmtId="0" fontId="11" fillId="0" borderId="0" xfId="0" applyFont="1" applyFill="1" applyAlignment="1" applyProtection="1">
      <alignment horizontal="center" shrinkToFit="1"/>
    </xf>
    <xf numFmtId="0" fontId="11" fillId="2" borderId="0" xfId="0" applyFont="1" applyFill="1" applyAlignment="1" applyProtection="1">
      <alignment horizontal="center" shrinkToFit="1"/>
    </xf>
    <xf numFmtId="0" fontId="127" fillId="2" borderId="11" xfId="0" applyFont="1" applyFill="1" applyBorder="1" applyAlignment="1" applyProtection="1">
      <alignment horizontal="center" shrinkToFit="1"/>
    </xf>
    <xf numFmtId="0" fontId="130" fillId="2" borderId="81" xfId="0" applyFont="1" applyFill="1" applyBorder="1" applyAlignment="1" applyProtection="1">
      <alignment horizontal="center" shrinkToFit="1"/>
    </xf>
    <xf numFmtId="0" fontId="130" fillId="2" borderId="0" xfId="0" applyFont="1" applyFill="1" applyBorder="1" applyAlignment="1" applyProtection="1">
      <alignment horizontal="center" shrinkToFit="1"/>
    </xf>
    <xf numFmtId="0" fontId="130" fillId="2" borderId="49" xfId="0" applyFont="1" applyFill="1" applyBorder="1" applyAlignment="1" applyProtection="1">
      <alignment horizontal="center" shrinkToFit="1"/>
    </xf>
    <xf numFmtId="0" fontId="130" fillId="0" borderId="0" xfId="0" applyFont="1" applyFill="1" applyBorder="1" applyAlignment="1" applyProtection="1">
      <alignment horizontal="center" shrinkToFit="1"/>
    </xf>
    <xf numFmtId="0" fontId="11" fillId="2" borderId="0" xfId="0" applyFont="1" applyFill="1" applyBorder="1" applyAlignment="1" applyProtection="1">
      <alignment horizontal="center" shrinkToFit="1"/>
    </xf>
    <xf numFmtId="0" fontId="11" fillId="0" borderId="0" xfId="0" applyFont="1" applyFill="1" applyBorder="1" applyAlignment="1" applyProtection="1">
      <alignment horizontal="center" shrinkToFit="1"/>
    </xf>
    <xf numFmtId="0" fontId="18" fillId="2" borderId="121" xfId="0" applyFont="1" applyFill="1" applyBorder="1" applyAlignment="1" applyProtection="1">
      <alignment horizontal="center"/>
    </xf>
    <xf numFmtId="0" fontId="130" fillId="2" borderId="0" xfId="0" applyFont="1" applyFill="1" applyBorder="1" applyAlignment="1" applyProtection="1">
      <alignment horizontal="center" shrinkToFit="1"/>
      <protection locked="0"/>
    </xf>
    <xf numFmtId="0" fontId="130" fillId="2" borderId="81" xfId="0" applyFont="1" applyFill="1" applyBorder="1" applyAlignment="1" applyProtection="1">
      <alignment horizontal="center" shrinkToFit="1"/>
      <protection locked="0"/>
    </xf>
    <xf numFmtId="0" fontId="130" fillId="2" borderId="49" xfId="0" applyFont="1" applyFill="1" applyBorder="1" applyAlignment="1" applyProtection="1">
      <alignment horizontal="center" shrinkToFit="1"/>
      <protection locked="0"/>
    </xf>
    <xf numFmtId="0" fontId="40" fillId="2" borderId="0" xfId="0" applyFont="1" applyFill="1" applyBorder="1" applyAlignment="1">
      <alignment horizontal="left" vertical="center"/>
    </xf>
    <xf numFmtId="0" fontId="130" fillId="0" borderId="0" xfId="0" applyFont="1" applyFill="1" applyBorder="1" applyAlignment="1" applyProtection="1">
      <alignment horizontal="center" shrinkToFit="1"/>
      <protection locked="0"/>
    </xf>
    <xf numFmtId="0" fontId="61" fillId="2" borderId="121" xfId="3599" applyFont="1" applyFill="1" applyBorder="1" applyAlignment="1" applyProtection="1">
      <alignment horizontal="left"/>
      <protection locked="0"/>
    </xf>
    <xf numFmtId="0" fontId="127" fillId="2" borderId="11" xfId="0" applyFont="1" applyFill="1" applyBorder="1" applyAlignment="1" applyProtection="1">
      <alignment horizontal="center" shrinkToFit="1"/>
      <protection locked="0"/>
    </xf>
    <xf numFmtId="0" fontId="11" fillId="2" borderId="0" xfId="0" applyFont="1" applyFill="1" applyBorder="1" applyAlignment="1" applyProtection="1">
      <alignment horizontal="center" shrinkToFit="1"/>
      <protection locked="0"/>
    </xf>
    <xf numFmtId="182" fontId="11" fillId="0" borderId="0" xfId="0" applyNumberFormat="1" applyFont="1" applyFill="1" applyAlignment="1" applyProtection="1">
      <alignment horizontal="center" shrinkToFit="1"/>
      <protection locked="0"/>
    </xf>
    <xf numFmtId="182" fontId="11" fillId="2" borderId="0" xfId="0" applyNumberFormat="1" applyFont="1" applyFill="1" applyAlignment="1" applyProtection="1">
      <alignment horizontal="center" shrinkToFit="1"/>
      <protection locked="0"/>
    </xf>
    <xf numFmtId="182" fontId="11" fillId="2" borderId="0" xfId="0" applyNumberFormat="1" applyFont="1" applyFill="1" applyAlignment="1" applyProtection="1">
      <alignment horizontal="center"/>
      <protection locked="0"/>
    </xf>
    <xf numFmtId="182" fontId="84" fillId="2" borderId="168" xfId="3599" applyNumberFormat="1" applyFont="1" applyFill="1" applyBorder="1" applyAlignment="1" applyProtection="1">
      <alignment horizontal="left" vertical="center"/>
      <protection locked="0"/>
    </xf>
    <xf numFmtId="182" fontId="127" fillId="2" borderId="11" xfId="0" applyNumberFormat="1" applyFont="1" applyFill="1" applyBorder="1" applyAlignment="1" applyProtection="1">
      <alignment horizontal="center"/>
      <protection locked="0"/>
    </xf>
    <xf numFmtId="182" fontId="130" fillId="2" borderId="0" xfId="0" applyNumberFormat="1" applyFont="1" applyFill="1" applyBorder="1" applyAlignment="1" applyProtection="1">
      <alignment horizontal="center" shrinkToFit="1"/>
      <protection locked="0"/>
    </xf>
    <xf numFmtId="182" fontId="130" fillId="2" borderId="81" xfId="0" applyNumberFormat="1" applyFont="1" applyFill="1" applyBorder="1" applyAlignment="1" applyProtection="1">
      <alignment horizontal="center" shrinkToFit="1"/>
      <protection locked="0"/>
    </xf>
    <xf numFmtId="182" fontId="130" fillId="2" borderId="49" xfId="0" applyNumberFormat="1" applyFont="1" applyFill="1" applyBorder="1" applyAlignment="1" applyProtection="1">
      <alignment horizontal="center" shrinkToFit="1"/>
      <protection locked="0"/>
    </xf>
    <xf numFmtId="182" fontId="130" fillId="0" borderId="0" xfId="0" applyNumberFormat="1" applyFont="1" applyFill="1" applyBorder="1" applyAlignment="1" applyProtection="1">
      <alignment horizontal="center" shrinkToFit="1"/>
      <protection locked="0"/>
    </xf>
    <xf numFmtId="182" fontId="11" fillId="2" borderId="0" xfId="0" applyNumberFormat="1" applyFont="1" applyFill="1" applyBorder="1" applyAlignment="1" applyProtection="1">
      <alignment horizontal="center" shrinkToFit="1"/>
      <protection locked="0"/>
    </xf>
    <xf numFmtId="182" fontId="61" fillId="2" borderId="121" xfId="3599" applyNumberFormat="1" applyFont="1" applyFill="1" applyBorder="1" applyAlignment="1" applyProtection="1">
      <alignment horizontal="left"/>
      <protection locked="0"/>
    </xf>
    <xf numFmtId="182" fontId="127" fillId="2" borderId="11" xfId="0" applyNumberFormat="1" applyFont="1" applyFill="1" applyBorder="1" applyAlignment="1" applyProtection="1">
      <alignment horizontal="center" shrinkToFit="1"/>
      <protection locked="0"/>
    </xf>
    <xf numFmtId="182" fontId="11" fillId="0" borderId="0" xfId="0" applyNumberFormat="1" applyFont="1" applyFill="1" applyBorder="1" applyAlignment="1" applyProtection="1">
      <alignment horizontal="center" shrinkToFit="1"/>
      <protection locked="0"/>
    </xf>
    <xf numFmtId="0" fontId="136" fillId="6" borderId="0" xfId="0" applyFont="1" applyFill="1"/>
    <xf numFmtId="0" fontId="137" fillId="48" borderId="0" xfId="0" applyFont="1" applyFill="1" applyBorder="1"/>
    <xf numFmtId="0" fontId="138" fillId="6" borderId="0" xfId="0" applyFont="1" applyFill="1" applyAlignment="1">
      <alignment vertical="top" wrapText="1"/>
    </xf>
    <xf numFmtId="0" fontId="139" fillId="0" borderId="0" xfId="0" applyFont="1"/>
    <xf numFmtId="0" fontId="140" fillId="48" borderId="0" xfId="0" applyFont="1" applyFill="1" applyBorder="1"/>
    <xf numFmtId="0" fontId="141" fillId="0" borderId="0" xfId="0" applyFont="1" applyAlignment="1">
      <alignment vertical="top" wrapText="1"/>
    </xf>
    <xf numFmtId="0" fontId="139" fillId="0" borderId="0" xfId="0" applyFont="1" applyAlignment="1">
      <alignment vertical="top" wrapText="1"/>
    </xf>
    <xf numFmtId="0" fontId="138" fillId="0" borderId="0" xfId="0" applyFont="1" applyAlignment="1">
      <alignment vertical="top" wrapText="1"/>
    </xf>
    <xf numFmtId="0" fontId="140" fillId="0" borderId="0" xfId="0" applyFont="1" applyFill="1"/>
    <xf numFmtId="0" fontId="40" fillId="2" borderId="0" xfId="0" applyFont="1" applyFill="1" applyBorder="1" applyAlignment="1">
      <alignment horizontal="right" vertical="center"/>
    </xf>
    <xf numFmtId="0" fontId="40" fillId="2" borderId="0" xfId="0" applyFont="1" applyFill="1" applyBorder="1" applyAlignment="1">
      <alignment horizontal="left" vertical="center"/>
    </xf>
    <xf numFmtId="1" fontId="92" fillId="2" borderId="108" xfId="3599" applyNumberFormat="1" applyFont="1" applyFill="1" applyBorder="1" applyAlignment="1" applyProtection="1">
      <alignment vertical="center"/>
      <protection locked="0"/>
    </xf>
    <xf numFmtId="0" fontId="40" fillId="2" borderId="3" xfId="0" applyFont="1" applyFill="1" applyBorder="1" applyAlignment="1" applyProtection="1">
      <alignment vertical="center"/>
      <protection locked="0"/>
    </xf>
    <xf numFmtId="0" fontId="40" fillId="2" borderId="4" xfId="0" applyFont="1" applyFill="1" applyBorder="1" applyAlignment="1" applyProtection="1">
      <alignment horizontal="right" vertical="center"/>
      <protection locked="0"/>
    </xf>
    <xf numFmtId="0" fontId="40" fillId="2" borderId="0" xfId="0" applyNumberFormat="1" applyFont="1" applyFill="1" applyBorder="1" applyAlignment="1" applyProtection="1">
      <alignment horizontal="left" vertical="center"/>
      <protection locked="0"/>
    </xf>
    <xf numFmtId="0" fontId="40" fillId="2" borderId="0" xfId="0" applyFont="1" applyFill="1" applyBorder="1" applyAlignment="1" applyProtection="1">
      <alignment vertical="center"/>
      <protection locked="0"/>
    </xf>
    <xf numFmtId="0" fontId="40" fillId="2" borderId="0" xfId="0" applyNumberFormat="1" applyFont="1" applyFill="1" applyBorder="1" applyAlignment="1" applyProtection="1">
      <alignment vertical="center"/>
      <protection locked="0"/>
    </xf>
    <xf numFmtId="0" fontId="42" fillId="2" borderId="0" xfId="0" applyFont="1" applyFill="1" applyBorder="1" applyAlignment="1" applyProtection="1">
      <alignment horizontal="left" vertical="center"/>
      <protection locked="0"/>
    </xf>
    <xf numFmtId="0" fontId="40" fillId="2" borderId="0" xfId="0" applyFont="1" applyFill="1" applyBorder="1" applyAlignment="1" applyProtection="1">
      <alignment horizontal="left" vertical="center"/>
      <protection locked="0"/>
    </xf>
    <xf numFmtId="0" fontId="40" fillId="2" borderId="0" xfId="0" applyFont="1" applyFill="1" applyAlignment="1" applyProtection="1">
      <alignment vertical="center"/>
      <protection locked="0"/>
    </xf>
    <xf numFmtId="0" fontId="40" fillId="5" borderId="0" xfId="0" applyFont="1" applyFill="1" applyBorder="1" applyAlignment="1">
      <alignment horizontal="right" vertical="center"/>
    </xf>
    <xf numFmtId="0" fontId="40" fillId="5" borderId="0" xfId="0" applyFont="1" applyFill="1" applyBorder="1" applyAlignment="1">
      <alignment horizontal="center" vertical="center"/>
    </xf>
    <xf numFmtId="0" fontId="40" fillId="5" borderId="0" xfId="0" applyFont="1" applyFill="1" applyAlignment="1">
      <alignment vertical="center"/>
    </xf>
    <xf numFmtId="1" fontId="67" fillId="0" borderId="0" xfId="0" applyNumberFormat="1" applyFont="1" applyFill="1" applyBorder="1" applyAlignment="1">
      <alignment horizontal="left" vertical="center"/>
    </xf>
    <xf numFmtId="0" fontId="64" fillId="0" borderId="0" xfId="0" applyFont="1" applyFill="1" applyAlignment="1">
      <alignment horizontal="left" vertical="center"/>
    </xf>
    <xf numFmtId="0" fontId="67" fillId="0" borderId="0" xfId="0" applyFont="1" applyFill="1" applyAlignment="1">
      <alignment horizontal="left" vertical="center"/>
    </xf>
    <xf numFmtId="0" fontId="67" fillId="0" borderId="0" xfId="0" applyFont="1" applyFill="1" applyBorder="1" applyAlignment="1">
      <alignment horizontal="left" vertical="center"/>
    </xf>
    <xf numFmtId="0" fontId="64" fillId="0" borderId="0" xfId="0" quotePrefix="1" applyFont="1" applyFill="1" applyAlignment="1">
      <alignment horizontal="left" vertical="center"/>
    </xf>
    <xf numFmtId="0" fontId="40" fillId="2" borderId="0" xfId="0" applyFont="1" applyFill="1" applyBorder="1" applyAlignment="1">
      <alignment horizontal="left" vertical="center"/>
    </xf>
    <xf numFmtId="0" fontId="83" fillId="2" borderId="43" xfId="3599" applyFont="1" applyFill="1" applyBorder="1" applyAlignment="1" applyProtection="1">
      <alignment horizontal="center" vertical="center"/>
      <protection locked="0"/>
    </xf>
    <xf numFmtId="0" fontId="83" fillId="2" borderId="44" xfId="3599" applyFont="1" applyFill="1" applyBorder="1" applyAlignment="1" applyProtection="1">
      <alignment horizontal="center" vertical="center"/>
      <protection locked="0"/>
    </xf>
    <xf numFmtId="0" fontId="87" fillId="4" borderId="0" xfId="0" applyFont="1" applyFill="1"/>
    <xf numFmtId="0" fontId="133" fillId="2" borderId="121" xfId="0" applyFont="1" applyFill="1" applyBorder="1" applyAlignment="1" applyProtection="1">
      <alignment horizontal="center"/>
    </xf>
    <xf numFmtId="0" fontId="45" fillId="2" borderId="149" xfId="3599" applyFont="1" applyFill="1" applyBorder="1" applyAlignment="1" applyProtection="1">
      <alignment horizontal="center"/>
      <protection locked="0"/>
    </xf>
    <xf numFmtId="0" fontId="40" fillId="2" borderId="0" xfId="0" applyFont="1" applyFill="1" applyBorder="1" applyAlignment="1" applyProtection="1">
      <alignment horizontal="center"/>
      <protection locked="0"/>
    </xf>
    <xf numFmtId="0" fontId="45" fillId="2" borderId="175" xfId="3599" applyFont="1" applyFill="1" applyBorder="1" applyAlignment="1" applyProtection="1">
      <alignment horizontal="center"/>
      <protection locked="0"/>
    </xf>
    <xf numFmtId="0" fontId="40" fillId="2" borderId="49" xfId="0" applyFont="1" applyFill="1" applyBorder="1" applyAlignment="1" applyProtection="1">
      <alignment horizontal="center"/>
      <protection locked="0"/>
    </xf>
    <xf numFmtId="0" fontId="133" fillId="2" borderId="121" xfId="0" applyFont="1" applyFill="1" applyBorder="1" applyAlignment="1" applyProtection="1"/>
    <xf numFmtId="182" fontId="133" fillId="2" borderId="121" xfId="0" applyNumberFormat="1" applyFont="1" applyFill="1" applyBorder="1" applyAlignment="1" applyProtection="1">
      <protection locked="0"/>
    </xf>
    <xf numFmtId="0" fontId="68" fillId="0" borderId="0" xfId="0" applyFont="1" applyFill="1" applyBorder="1" applyAlignment="1" applyProtection="1"/>
    <xf numFmtId="0" fontId="47" fillId="2" borderId="0" xfId="0" applyFont="1" applyFill="1" applyBorder="1" applyAlignment="1" applyProtection="1"/>
    <xf numFmtId="0" fontId="132" fillId="2" borderId="11" xfId="0" applyFont="1" applyFill="1" applyBorder="1" applyAlignment="1" applyProtection="1"/>
    <xf numFmtId="0" fontId="0" fillId="2" borderId="11" xfId="0" applyFont="1" applyFill="1" applyBorder="1" applyAlignment="1" applyProtection="1"/>
    <xf numFmtId="0" fontId="0" fillId="2" borderId="81" xfId="0" applyFont="1" applyFill="1" applyBorder="1" applyAlignment="1" applyProtection="1"/>
    <xf numFmtId="0" fontId="128" fillId="2" borderId="148" xfId="0" applyFont="1" applyFill="1" applyBorder="1" applyAlignment="1" applyProtection="1"/>
    <xf numFmtId="0" fontId="128" fillId="2" borderId="7" xfId="0" applyFont="1" applyFill="1" applyBorder="1" applyAlignment="1" applyProtection="1"/>
    <xf numFmtId="0" fontId="123" fillId="2" borderId="0" xfId="0" applyFont="1" applyFill="1" applyBorder="1" applyAlignment="1" applyProtection="1"/>
    <xf numFmtId="0" fontId="123" fillId="0" borderId="0" xfId="0" applyFont="1" applyFill="1" applyBorder="1" applyAlignment="1" applyProtection="1"/>
    <xf numFmtId="0" fontId="101" fillId="2" borderId="0" xfId="0" applyFont="1" applyFill="1" applyBorder="1" applyAlignment="1" applyProtection="1">
      <alignment horizontal="left"/>
    </xf>
    <xf numFmtId="0" fontId="0" fillId="2" borderId="0" xfId="0" applyFont="1" applyFill="1" applyBorder="1" applyAlignment="1" applyProtection="1"/>
    <xf numFmtId="0" fontId="128" fillId="2" borderId="171" xfId="0" applyFont="1" applyFill="1" applyBorder="1" applyAlignment="1" applyProtection="1"/>
    <xf numFmtId="0" fontId="128" fillId="2" borderId="81" xfId="0" applyFont="1" applyFill="1" applyBorder="1" applyAlignment="1" applyProtection="1"/>
    <xf numFmtId="0" fontId="40" fillId="2" borderId="49" xfId="0" applyFont="1" applyFill="1" applyBorder="1" applyAlignment="1" applyProtection="1"/>
    <xf numFmtId="0" fontId="0" fillId="2" borderId="49" xfId="0" applyFont="1" applyFill="1" applyBorder="1" applyAlignment="1" applyProtection="1"/>
    <xf numFmtId="0" fontId="123" fillId="2" borderId="49" xfId="0" applyFont="1" applyFill="1" applyBorder="1" applyAlignment="1" applyProtection="1"/>
    <xf numFmtId="0" fontId="47" fillId="0" borderId="0" xfId="0" applyFont="1" applyFill="1" applyBorder="1" applyAlignment="1" applyProtection="1"/>
    <xf numFmtId="0" fontId="18" fillId="2" borderId="121" xfId="0" applyFont="1" applyFill="1" applyBorder="1" applyAlignment="1" applyProtection="1"/>
    <xf numFmtId="0" fontId="0" fillId="5" borderId="0" xfId="0" applyFont="1" applyFill="1" applyAlignment="1" applyProtection="1"/>
    <xf numFmtId="0" fontId="11" fillId="3" borderId="78" xfId="0" applyFont="1" applyFill="1" applyBorder="1" applyAlignment="1">
      <alignment horizontal="center"/>
    </xf>
    <xf numFmtId="0" fontId="87" fillId="4" borderId="78" xfId="0" applyFont="1" applyFill="1" applyBorder="1" applyAlignment="1">
      <alignment horizontal="center"/>
    </xf>
    <xf numFmtId="0" fontId="142" fillId="6" borderId="0" xfId="0" applyFont="1" applyFill="1"/>
    <xf numFmtId="0" fontId="142" fillId="6" borderId="78" xfId="0" applyFont="1" applyFill="1" applyBorder="1" applyAlignment="1">
      <alignment horizontal="center"/>
    </xf>
    <xf numFmtId="0" fontId="36" fillId="3" borderId="0" xfId="0" applyFont="1" applyFill="1"/>
    <xf numFmtId="0" fontId="36" fillId="3" borderId="78" xfId="0" applyFont="1" applyFill="1" applyBorder="1" applyAlignment="1">
      <alignment horizontal="center"/>
    </xf>
    <xf numFmtId="0" fontId="143" fillId="2" borderId="78" xfId="0" applyFont="1" applyFill="1" applyBorder="1" applyAlignment="1">
      <alignment horizontal="center"/>
    </xf>
    <xf numFmtId="0" fontId="144" fillId="56" borderId="0" xfId="0" applyFont="1" applyFill="1" applyAlignment="1">
      <alignment horizontal="center"/>
    </xf>
    <xf numFmtId="0" fontId="83" fillId="2" borderId="99" xfId="0" applyNumberFormat="1" applyFont="1" applyFill="1" applyBorder="1" applyAlignment="1" applyProtection="1">
      <alignment horizontal="center" vertical="center"/>
      <protection locked="0"/>
    </xf>
    <xf numFmtId="0" fontId="83" fillId="2" borderId="118" xfId="0" applyNumberFormat="1" applyFont="1" applyFill="1" applyBorder="1" applyAlignment="1" applyProtection="1">
      <alignment horizontal="center" vertical="center"/>
      <protection locked="0"/>
    </xf>
    <xf numFmtId="0" fontId="142" fillId="6" borderId="0" xfId="0" applyFont="1" applyFill="1" applyAlignment="1">
      <alignment horizontal="center"/>
    </xf>
    <xf numFmtId="0" fontId="87" fillId="4" borderId="0" xfId="0" applyFont="1" applyFill="1" applyAlignment="1">
      <alignment horizontal="center"/>
    </xf>
    <xf numFmtId="0" fontId="143" fillId="2" borderId="0" xfId="0" applyFont="1" applyFill="1"/>
    <xf numFmtId="0" fontId="53" fillId="0" borderId="0" xfId="0" applyFont="1" applyFill="1" applyProtection="1"/>
    <xf numFmtId="0" fontId="42" fillId="2" borderId="0" xfId="0" applyFont="1" applyFill="1" applyBorder="1" applyAlignment="1" applyProtection="1">
      <alignment vertical="center"/>
      <protection locked="0"/>
    </xf>
    <xf numFmtId="0" fontId="0" fillId="0" borderId="0" xfId="0" applyFont="1" applyFill="1" applyAlignment="1" applyProtection="1">
      <protection locked="0"/>
    </xf>
    <xf numFmtId="0" fontId="101" fillId="2" borderId="49" xfId="0" applyFont="1" applyFill="1" applyBorder="1" applyAlignment="1" applyProtection="1">
      <alignment horizontal="left"/>
    </xf>
    <xf numFmtId="0" fontId="40" fillId="2" borderId="49" xfId="0" applyFont="1" applyFill="1" applyBorder="1" applyAlignment="1" applyProtection="1">
      <alignment horizontal="left"/>
    </xf>
    <xf numFmtId="0" fontId="40" fillId="2" borderId="0" xfId="0" applyFont="1" applyFill="1" applyBorder="1" applyAlignment="1" applyProtection="1">
      <alignment horizontal="left"/>
    </xf>
    <xf numFmtId="0" fontId="84" fillId="2" borderId="106" xfId="0" applyFont="1" applyFill="1" applyBorder="1" applyAlignment="1">
      <alignment horizontal="center" vertical="center"/>
    </xf>
    <xf numFmtId="0" fontId="146" fillId="0" borderId="0" xfId="0" applyFont="1" applyFill="1"/>
    <xf numFmtId="0" fontId="147" fillId="57" borderId="0" xfId="0" applyFont="1" applyFill="1"/>
    <xf numFmtId="0" fontId="147" fillId="57" borderId="176" xfId="0" applyFont="1" applyFill="1" applyBorder="1" applyAlignment="1">
      <alignment horizontal="center"/>
    </xf>
    <xf numFmtId="0" fontId="147" fillId="57" borderId="0" xfId="0" applyFont="1" applyFill="1" applyAlignment="1">
      <alignment horizontal="right"/>
    </xf>
    <xf numFmtId="0" fontId="147" fillId="57" borderId="0" xfId="0" applyFont="1" applyFill="1" applyAlignment="1">
      <alignment horizontal="left"/>
    </xf>
    <xf numFmtId="0" fontId="0" fillId="4" borderId="32" xfId="0" quotePrefix="1" applyFont="1" applyFill="1" applyBorder="1" applyAlignment="1">
      <alignment horizontal="left" vertical="center"/>
    </xf>
    <xf numFmtId="0" fontId="0" fillId="4" borderId="19" xfId="0" quotePrefix="1" applyFont="1" applyFill="1" applyBorder="1" applyAlignment="1">
      <alignment horizontal="left" vertical="center"/>
    </xf>
    <xf numFmtId="0" fontId="0" fillId="4" borderId="33" xfId="0" quotePrefix="1" applyFont="1" applyFill="1" applyBorder="1" applyAlignment="1">
      <alignment horizontal="left" vertical="center"/>
    </xf>
    <xf numFmtId="0" fontId="40" fillId="2" borderId="0" xfId="0" applyFont="1" applyFill="1" applyBorder="1" applyAlignment="1">
      <alignment horizontal="left" vertical="center"/>
    </xf>
    <xf numFmtId="0" fontId="40" fillId="2" borderId="7" xfId="0" applyFont="1" applyFill="1" applyBorder="1" applyAlignment="1">
      <alignment horizontal="right" vertical="center"/>
    </xf>
    <xf numFmtId="0" fontId="40" fillId="2" borderId="11" xfId="0" applyFont="1" applyFill="1" applyBorder="1" applyAlignment="1">
      <alignment horizontal="right" vertical="center"/>
    </xf>
    <xf numFmtId="0" fontId="97" fillId="2" borderId="0" xfId="0" applyFont="1" applyFill="1" applyBorder="1" applyAlignment="1">
      <alignment horizontal="center"/>
    </xf>
    <xf numFmtId="179" fontId="99" fillId="2" borderId="124" xfId="0" applyNumberFormat="1" applyFont="1" applyFill="1" applyBorder="1" applyAlignment="1">
      <alignment horizontal="center" vertical="center"/>
    </xf>
    <xf numFmtId="0" fontId="45" fillId="2" borderId="11" xfId="3599" applyFont="1" applyFill="1" applyBorder="1" applyAlignment="1"/>
    <xf numFmtId="0" fontId="64" fillId="4" borderId="14" xfId="0" applyFont="1" applyFill="1" applyBorder="1" applyAlignment="1">
      <alignment horizontal="center" wrapText="1"/>
    </xf>
    <xf numFmtId="0" fontId="18" fillId="0" borderId="0" xfId="0" applyFont="1" applyFill="1" applyAlignment="1">
      <alignment horizontal="left" vertical="center"/>
    </xf>
    <xf numFmtId="1" fontId="40" fillId="0" borderId="0" xfId="0" applyNumberFormat="1" applyFont="1" applyFill="1" applyBorder="1" applyAlignment="1">
      <alignment horizontal="left" vertical="center"/>
    </xf>
    <xf numFmtId="0" fontId="149" fillId="9" borderId="0" xfId="0" applyFont="1" applyFill="1" applyAlignment="1">
      <alignment horizontal="left"/>
    </xf>
    <xf numFmtId="0" fontId="151" fillId="6" borderId="0" xfId="0" applyFont="1" applyFill="1" applyAlignment="1">
      <alignment horizontal="left" vertical="center"/>
    </xf>
    <xf numFmtId="0" fontId="150" fillId="9" borderId="0" xfId="0" applyFont="1" applyFill="1" applyAlignment="1">
      <alignment horizontal="left" vertical="center"/>
    </xf>
    <xf numFmtId="0" fontId="149" fillId="2" borderId="121" xfId="0" applyFont="1" applyFill="1" applyBorder="1" applyAlignment="1">
      <alignment horizontal="left" vertical="center"/>
    </xf>
    <xf numFmtId="0" fontId="153" fillId="61" borderId="0" xfId="0" applyFont="1" applyFill="1" applyBorder="1" applyAlignment="1">
      <alignment horizontal="left" vertical="center"/>
    </xf>
    <xf numFmtId="0" fontId="149" fillId="63" borderId="0" xfId="0" applyFont="1" applyFill="1" applyBorder="1" applyAlignment="1">
      <alignment horizontal="left" vertical="center"/>
    </xf>
    <xf numFmtId="0" fontId="153" fillId="58" borderId="0" xfId="0" applyFont="1" applyFill="1" applyBorder="1" applyAlignment="1">
      <alignment horizontal="left" vertical="center"/>
    </xf>
    <xf numFmtId="0" fontId="149" fillId="5" borderId="0" xfId="0" applyFont="1" applyFill="1" applyBorder="1" applyAlignment="1">
      <alignment horizontal="left" vertical="center"/>
    </xf>
    <xf numFmtId="0" fontId="153" fillId="60" borderId="0" xfId="0" applyFont="1" applyFill="1" applyBorder="1" applyAlignment="1">
      <alignment horizontal="left" vertical="center"/>
    </xf>
    <xf numFmtId="0" fontId="149" fillId="59" borderId="0" xfId="0" applyFont="1" applyFill="1" applyBorder="1" applyAlignment="1">
      <alignment horizontal="left" vertical="center"/>
    </xf>
    <xf numFmtId="0" fontId="153" fillId="62" borderId="0" xfId="0" applyFont="1" applyFill="1" applyBorder="1" applyAlignment="1">
      <alignment horizontal="left" vertical="center"/>
    </xf>
    <xf numFmtId="0" fontId="152" fillId="64" borderId="0" xfId="0" applyFont="1" applyFill="1" applyBorder="1" applyAlignment="1">
      <alignment horizontal="left" vertical="center"/>
    </xf>
    <xf numFmtId="0" fontId="151" fillId="6" borderId="0" xfId="0" applyFont="1" applyFill="1" applyAlignment="1">
      <alignment horizontal="center" vertical="center"/>
    </xf>
    <xf numFmtId="0" fontId="150" fillId="9" borderId="0" xfId="0" applyFont="1" applyFill="1" applyAlignment="1">
      <alignment horizontal="center" vertical="center"/>
    </xf>
    <xf numFmtId="0" fontId="149" fillId="2" borderId="121" xfId="0" applyFont="1" applyFill="1" applyBorder="1" applyAlignment="1">
      <alignment horizontal="center" vertical="center"/>
    </xf>
    <xf numFmtId="0" fontId="149" fillId="2" borderId="177" xfId="0" applyFont="1" applyFill="1" applyBorder="1" applyAlignment="1">
      <alignment horizontal="center" vertical="center"/>
    </xf>
    <xf numFmtId="0" fontId="153" fillId="61" borderId="0" xfId="0" applyFont="1" applyFill="1" applyAlignment="1">
      <alignment horizontal="center" vertical="center"/>
    </xf>
    <xf numFmtId="0" fontId="153" fillId="61" borderId="0" xfId="0" applyFont="1" applyFill="1" applyBorder="1" applyAlignment="1">
      <alignment horizontal="center" vertical="center"/>
    </xf>
    <xf numFmtId="0" fontId="153" fillId="61" borderId="128" xfId="0" applyFont="1" applyFill="1" applyBorder="1" applyAlignment="1">
      <alignment horizontal="center" vertical="center"/>
    </xf>
    <xf numFmtId="0" fontId="149" fillId="63" borderId="0" xfId="0" applyFont="1" applyFill="1" applyBorder="1" applyAlignment="1">
      <alignment horizontal="center" vertical="center"/>
    </xf>
    <xf numFmtId="0" fontId="149" fillId="63" borderId="128" xfId="0" applyFont="1" applyFill="1" applyBorder="1" applyAlignment="1">
      <alignment horizontal="center" vertical="center"/>
    </xf>
    <xf numFmtId="0" fontId="149" fillId="63" borderId="0" xfId="0" applyFont="1" applyFill="1" applyAlignment="1">
      <alignment horizontal="center" vertical="center"/>
    </xf>
    <xf numFmtId="0" fontId="153" fillId="58" borderId="0" xfId="0" applyFont="1" applyFill="1" applyBorder="1" applyAlignment="1">
      <alignment horizontal="center" vertical="center"/>
    </xf>
    <xf numFmtId="0" fontId="153" fillId="58" borderId="0" xfId="0" applyFont="1" applyFill="1" applyAlignment="1">
      <alignment horizontal="center" vertical="center"/>
    </xf>
    <xf numFmtId="0" fontId="149" fillId="5" borderId="0" xfId="0" applyFont="1" applyFill="1" applyBorder="1" applyAlignment="1">
      <alignment horizontal="center" vertical="center"/>
    </xf>
    <xf numFmtId="0" fontId="149" fillId="5" borderId="128" xfId="0" applyFont="1" applyFill="1" applyBorder="1" applyAlignment="1">
      <alignment horizontal="center" vertical="center"/>
    </xf>
    <xf numFmtId="0" fontId="149" fillId="5" borderId="0" xfId="0" applyFont="1" applyFill="1" applyAlignment="1">
      <alignment horizontal="center" vertical="center"/>
    </xf>
    <xf numFmtId="0" fontId="153" fillId="60" borderId="0" xfId="0" applyFont="1" applyFill="1" applyBorder="1" applyAlignment="1">
      <alignment horizontal="center" vertical="center"/>
    </xf>
    <xf numFmtId="0" fontId="153" fillId="60" borderId="0" xfId="0" applyFont="1" applyFill="1" applyAlignment="1">
      <alignment horizontal="center" vertical="center"/>
    </xf>
    <xf numFmtId="0" fontId="149" fillId="59" borderId="0" xfId="0" applyFont="1" applyFill="1" applyBorder="1" applyAlignment="1">
      <alignment horizontal="center" vertical="center"/>
    </xf>
    <xf numFmtId="0" fontId="149" fillId="59" borderId="128" xfId="0" applyFont="1" applyFill="1" applyBorder="1" applyAlignment="1">
      <alignment horizontal="center" vertical="center"/>
    </xf>
    <xf numFmtId="0" fontId="149" fillId="59" borderId="0" xfId="0" applyFont="1" applyFill="1" applyAlignment="1">
      <alignment horizontal="center" vertical="center"/>
    </xf>
    <xf numFmtId="0" fontId="153" fillId="62" borderId="0" xfId="0" applyFont="1" applyFill="1" applyBorder="1" applyAlignment="1">
      <alignment horizontal="center" vertical="center"/>
    </xf>
    <xf numFmtId="0" fontId="153" fillId="62" borderId="0" xfId="0" applyFont="1" applyFill="1" applyAlignment="1">
      <alignment horizontal="center" vertical="center"/>
    </xf>
    <xf numFmtId="0" fontId="152" fillId="64" borderId="0" xfId="0" applyFont="1" applyFill="1" applyBorder="1" applyAlignment="1">
      <alignment horizontal="center" vertical="center"/>
    </xf>
    <xf numFmtId="0" fontId="152" fillId="64" borderId="128" xfId="0" applyFont="1" applyFill="1" applyBorder="1" applyAlignment="1">
      <alignment horizontal="center" vertical="center"/>
    </xf>
    <xf numFmtId="0" fontId="152" fillId="64" borderId="0" xfId="0" applyFont="1" applyFill="1" applyAlignment="1">
      <alignment horizontal="center" vertical="center"/>
    </xf>
    <xf numFmtId="0" fontId="154" fillId="2" borderId="0" xfId="0" applyFont="1" applyFill="1" applyBorder="1" applyAlignment="1">
      <alignment horizontal="left" vertical="center"/>
    </xf>
    <xf numFmtId="0" fontId="149" fillId="2" borderId="1" xfId="0" applyFont="1" applyFill="1" applyBorder="1" applyAlignment="1">
      <alignment horizontal="center" vertical="center"/>
    </xf>
    <xf numFmtId="0" fontId="149" fillId="9" borderId="0" xfId="0" applyFont="1" applyFill="1" applyAlignment="1">
      <alignment horizontal="left" vertical="center"/>
    </xf>
    <xf numFmtId="0" fontId="149" fillId="9" borderId="0" xfId="0" applyFont="1" applyFill="1" applyAlignment="1">
      <alignment horizontal="right" vertical="center"/>
    </xf>
    <xf numFmtId="0" fontId="149" fillId="9" borderId="0" xfId="0" quotePrefix="1" applyFont="1" applyFill="1" applyAlignment="1">
      <alignment horizontal="left" vertical="center"/>
    </xf>
    <xf numFmtId="0" fontId="126" fillId="0" borderId="0" xfId="0" applyFont="1" applyFill="1" applyAlignment="1" applyProtection="1">
      <alignment horizontal="center"/>
    </xf>
    <xf numFmtId="0" fontId="53" fillId="0" borderId="0" xfId="0" applyFont="1" applyFill="1" applyAlignment="1" applyProtection="1"/>
    <xf numFmtId="0" fontId="53" fillId="0" borderId="0" xfId="0" applyFont="1" applyFill="1" applyAlignment="1" applyProtection="1">
      <alignment vertical="center"/>
    </xf>
    <xf numFmtId="0" fontId="11" fillId="2" borderId="2" xfId="0" applyFont="1" applyFill="1" applyBorder="1" applyAlignment="1">
      <alignment horizontal="center"/>
    </xf>
    <xf numFmtId="0" fontId="11" fillId="2" borderId="2" xfId="0" applyFont="1" applyFill="1" applyBorder="1" applyAlignment="1">
      <alignment horizontal="center"/>
    </xf>
    <xf numFmtId="0" fontId="11" fillId="3" borderId="0" xfId="0" applyFont="1" applyFill="1" applyAlignment="1">
      <alignment horizontal="center" vertical="center"/>
    </xf>
    <xf numFmtId="0" fontId="11" fillId="7" borderId="1" xfId="0" applyFont="1" applyFill="1" applyBorder="1" applyAlignment="1">
      <alignment horizontal="center" vertical="center"/>
    </xf>
    <xf numFmtId="0" fontId="11" fillId="2" borderId="0" xfId="0" applyFont="1" applyFill="1"/>
    <xf numFmtId="0" fontId="97" fillId="2" borderId="0" xfId="0" applyFont="1" applyFill="1" applyBorder="1" applyAlignment="1">
      <alignment horizontal="center"/>
    </xf>
    <xf numFmtId="0" fontId="0" fillId="4" borderId="19" xfId="0" applyFont="1" applyFill="1" applyBorder="1" applyAlignment="1">
      <alignment horizontal="center" vertical="center"/>
    </xf>
    <xf numFmtId="0" fontId="11" fillId="2" borderId="0" xfId="0" applyFont="1" applyFill="1" applyAlignment="1">
      <alignment horizontal="center"/>
    </xf>
    <xf numFmtId="0" fontId="14" fillId="2" borderId="0" xfId="0" applyFont="1" applyFill="1" applyAlignment="1">
      <alignment horizontal="center"/>
    </xf>
    <xf numFmtId="0" fontId="83" fillId="2" borderId="95" xfId="0" applyNumberFormat="1" applyFont="1" applyFill="1" applyBorder="1" applyAlignment="1">
      <alignment horizontal="center" vertical="center"/>
    </xf>
    <xf numFmtId="1" fontId="40" fillId="2" borderId="11" xfId="0" applyNumberFormat="1" applyFont="1" applyFill="1" applyBorder="1" applyAlignment="1"/>
    <xf numFmtId="0" fontId="77" fillId="2" borderId="0" xfId="0" applyFont="1" applyFill="1" applyBorder="1" applyAlignment="1">
      <alignment horizontal="right"/>
    </xf>
    <xf numFmtId="0" fontId="40" fillId="2" borderId="0" xfId="0" applyFont="1" applyFill="1" applyBorder="1" applyAlignment="1">
      <alignment wrapText="1"/>
    </xf>
    <xf numFmtId="0" fontId="18" fillId="0" borderId="0" xfId="0" applyFont="1" applyFill="1" applyAlignment="1">
      <alignment horizontal="left"/>
    </xf>
    <xf numFmtId="0" fontId="64" fillId="0" borderId="0" xfId="0" applyFont="1" applyFill="1" applyAlignment="1">
      <alignment horizontal="left"/>
    </xf>
    <xf numFmtId="0" fontId="42" fillId="2" borderId="0" xfId="0" applyFont="1" applyFill="1" applyAlignment="1" applyProtection="1">
      <alignment vertical="center"/>
      <protection locked="0"/>
    </xf>
    <xf numFmtId="0" fontId="40" fillId="2" borderId="0" xfId="0" applyFont="1" applyFill="1" applyBorder="1" applyAlignment="1" applyProtection="1">
      <alignment horizontal="left" vertical="center" indent="1"/>
      <protection locked="0"/>
    </xf>
    <xf numFmtId="0" fontId="40" fillId="2" borderId="0" xfId="0" applyNumberFormat="1" applyFont="1" applyFill="1" applyBorder="1" applyAlignment="1" applyProtection="1">
      <alignment horizontal="center" vertical="center" wrapText="1"/>
      <protection locked="0"/>
    </xf>
    <xf numFmtId="0" fontId="40" fillId="2" borderId="0" xfId="0" applyNumberFormat="1" applyFont="1" applyFill="1" applyBorder="1" applyAlignment="1" applyProtection="1">
      <alignment vertical="center" wrapText="1"/>
      <protection locked="0"/>
    </xf>
    <xf numFmtId="0" fontId="40" fillId="2" borderId="0" xfId="0" applyFont="1" applyFill="1" applyBorder="1" applyAlignment="1" applyProtection="1">
      <alignment horizontal="left" vertical="center"/>
    </xf>
    <xf numFmtId="0" fontId="40" fillId="2" borderId="0" xfId="0" applyFont="1" applyFill="1" applyBorder="1" applyAlignment="1" applyProtection="1">
      <alignment horizontal="center" vertical="center"/>
      <protection locked="0"/>
    </xf>
    <xf numFmtId="0" fontId="40" fillId="2" borderId="0" xfId="0" applyFont="1" applyFill="1" applyAlignment="1" applyProtection="1">
      <alignment horizontal="right" vertical="center"/>
      <protection locked="0"/>
    </xf>
    <xf numFmtId="0" fontId="40" fillId="2" borderId="0" xfId="0" applyFont="1" applyFill="1" applyBorder="1" applyAlignment="1" applyProtection="1">
      <alignment horizontal="right" vertical="center"/>
      <protection locked="0"/>
    </xf>
    <xf numFmtId="0" fontId="45" fillId="2" borderId="0" xfId="3599" applyFont="1" applyFill="1" applyBorder="1" applyAlignment="1" applyProtection="1">
      <alignment horizontal="center"/>
    </xf>
    <xf numFmtId="0" fontId="72" fillId="2" borderId="0" xfId="3599" applyFont="1" applyFill="1" applyBorder="1" applyAlignment="1" applyProtection="1"/>
    <xf numFmtId="0" fontId="45" fillId="2" borderId="0" xfId="3599" applyFont="1" applyFill="1" applyBorder="1" applyAlignment="1" applyProtection="1"/>
    <xf numFmtId="0" fontId="45" fillId="2" borderId="0" xfId="3599" applyFont="1" applyFill="1" applyBorder="1" applyAlignment="1" applyProtection="1">
      <alignment horizontal="right"/>
    </xf>
    <xf numFmtId="0" fontId="67" fillId="2" borderId="0" xfId="2664" applyFont="1" applyFill="1" applyBorder="1" applyAlignment="1" applyProtection="1">
      <alignment horizontal="center"/>
    </xf>
    <xf numFmtId="167" fontId="45" fillId="2" borderId="82" xfId="0" applyNumberFormat="1" applyFont="1" applyFill="1" applyBorder="1" applyAlignment="1" applyProtection="1">
      <alignment horizontal="center" vertical="center"/>
    </xf>
    <xf numFmtId="0" fontId="40" fillId="2" borderId="82" xfId="0" applyFont="1" applyFill="1" applyBorder="1" applyAlignment="1" applyProtection="1">
      <alignment horizontal="center" vertical="center"/>
    </xf>
    <xf numFmtId="0" fontId="67" fillId="2" borderId="82" xfId="0" applyNumberFormat="1" applyFont="1" applyFill="1" applyBorder="1" applyAlignment="1" applyProtection="1">
      <alignment horizontal="center" vertical="center"/>
    </xf>
    <xf numFmtId="0" fontId="83" fillId="2" borderId="122" xfId="3599" applyFill="1" applyBorder="1" applyAlignment="1" applyProtection="1">
      <alignment horizontal="center" vertical="center"/>
      <protection locked="0"/>
    </xf>
    <xf numFmtId="0" fontId="83" fillId="2" borderId="123" xfId="3599" applyFill="1" applyBorder="1" applyAlignment="1" applyProtection="1">
      <alignment horizontal="center" vertical="center"/>
      <protection locked="0"/>
    </xf>
    <xf numFmtId="0" fontId="67" fillId="2" borderId="40" xfId="0" applyNumberFormat="1" applyFont="1" applyFill="1" applyBorder="1" applyAlignment="1" applyProtection="1">
      <alignment horizontal="center" vertical="center"/>
    </xf>
    <xf numFmtId="0" fontId="40" fillId="2" borderId="0" xfId="0" applyNumberFormat="1" applyFont="1" applyFill="1" applyBorder="1" applyAlignment="1" applyProtection="1">
      <alignment horizontal="right" vertical="center"/>
      <protection locked="0"/>
    </xf>
    <xf numFmtId="0" fontId="43" fillId="2" borderId="0" xfId="0" applyNumberFormat="1" applyFont="1" applyFill="1" applyBorder="1" applyAlignment="1" applyProtection="1">
      <alignment horizontal="right" vertical="center"/>
      <protection locked="0"/>
    </xf>
    <xf numFmtId="0" fontId="40" fillId="2" borderId="0" xfId="0" applyFont="1" applyFill="1" applyBorder="1" applyProtection="1">
      <protection locked="0"/>
    </xf>
    <xf numFmtId="0" fontId="40" fillId="2" borderId="0" xfId="0" applyNumberFormat="1" applyFont="1" applyFill="1" applyBorder="1" applyAlignment="1" applyProtection="1">
      <alignment horizontal="left" vertical="center" indent="1"/>
      <protection locked="0"/>
    </xf>
    <xf numFmtId="0" fontId="77" fillId="2" borderId="0" xfId="0" applyFont="1" applyFill="1" applyAlignment="1" applyProtection="1">
      <alignment vertical="center"/>
      <protection locked="0"/>
    </xf>
    <xf numFmtId="0" fontId="43" fillId="2" borderId="0" xfId="0" applyNumberFormat="1" applyFont="1" applyFill="1" applyBorder="1" applyAlignment="1" applyProtection="1">
      <alignment vertical="center"/>
      <protection locked="0"/>
    </xf>
    <xf numFmtId="0" fontId="67" fillId="2" borderId="0" xfId="2664" applyNumberFormat="1" applyFont="1" applyFill="1" applyBorder="1" applyAlignment="1" applyProtection="1">
      <alignment vertical="center"/>
      <protection locked="0"/>
    </xf>
    <xf numFmtId="0" fontId="67" fillId="2" borderId="0" xfId="2664" applyFont="1" applyFill="1" applyBorder="1" applyAlignment="1" applyProtection="1">
      <alignment vertical="center"/>
      <protection locked="0"/>
    </xf>
    <xf numFmtId="0" fontId="67" fillId="2" borderId="0" xfId="2664" applyNumberFormat="1" applyFont="1" applyFill="1" applyBorder="1" applyAlignment="1" applyProtection="1">
      <alignment horizontal="right" vertical="center"/>
      <protection locked="0"/>
    </xf>
    <xf numFmtId="0" fontId="67" fillId="2" borderId="0" xfId="2664" applyNumberFormat="1" applyFont="1" applyFill="1" applyBorder="1" applyAlignment="1" applyProtection="1">
      <alignment horizontal="left" vertical="center"/>
      <protection locked="0"/>
    </xf>
    <xf numFmtId="0" fontId="107" fillId="2" borderId="0" xfId="2664" applyNumberFormat="1" applyFont="1" applyFill="1" applyBorder="1" applyAlignment="1" applyProtection="1">
      <alignment vertical="center"/>
      <protection locked="0"/>
    </xf>
    <xf numFmtId="0" fontId="107" fillId="2" borderId="0" xfId="2664" applyNumberFormat="1" applyFont="1" applyFill="1" applyBorder="1" applyAlignment="1" applyProtection="1">
      <alignment horizontal="right" vertical="center"/>
      <protection locked="0"/>
    </xf>
    <xf numFmtId="0" fontId="115" fillId="2" borderId="0" xfId="2664" applyFont="1" applyFill="1" applyBorder="1" applyAlignment="1" applyProtection="1">
      <alignment vertical="center"/>
      <protection locked="0"/>
    </xf>
    <xf numFmtId="0" fontId="107" fillId="2" borderId="0" xfId="2664" applyFont="1" applyFill="1" applyBorder="1" applyAlignment="1" applyProtection="1">
      <alignment vertical="center"/>
      <protection locked="0"/>
    </xf>
    <xf numFmtId="0" fontId="67" fillId="2" borderId="0" xfId="2664" applyFont="1" applyFill="1" applyBorder="1" applyAlignment="1" applyProtection="1">
      <alignment horizontal="right" vertical="center"/>
      <protection locked="0"/>
    </xf>
    <xf numFmtId="0" fontId="67" fillId="2" borderId="0" xfId="2664" applyFont="1" applyFill="1" applyBorder="1" applyAlignment="1" applyProtection="1">
      <alignment horizontal="left" vertical="center"/>
      <protection locked="0"/>
    </xf>
    <xf numFmtId="0" fontId="107" fillId="2" borderId="0" xfId="2664" applyFont="1" applyFill="1" applyBorder="1" applyAlignment="1" applyProtection="1">
      <alignment horizontal="right" vertical="center"/>
      <protection locked="0"/>
    </xf>
    <xf numFmtId="0" fontId="42" fillId="2" borderId="0" xfId="0" applyFont="1" applyFill="1" applyBorder="1" applyAlignment="1" applyProtection="1">
      <alignment horizontal="left" vertical="center" indent="1"/>
      <protection locked="0"/>
    </xf>
    <xf numFmtId="0" fontId="95" fillId="2" borderId="43" xfId="0" applyFont="1" applyFill="1" applyBorder="1" applyAlignment="1" applyProtection="1">
      <alignment horizontal="center" vertical="center"/>
      <protection locked="0"/>
    </xf>
    <xf numFmtId="0" fontId="77" fillId="15" borderId="0" xfId="0" applyFont="1" applyFill="1" applyAlignment="1" applyProtection="1">
      <alignment vertical="center"/>
      <protection locked="0"/>
    </xf>
    <xf numFmtId="0" fontId="83" fillId="2" borderId="40" xfId="3599" applyNumberFormat="1" applyFill="1" applyBorder="1" applyAlignment="1" applyProtection="1">
      <alignment vertical="center"/>
    </xf>
    <xf numFmtId="0" fontId="97" fillId="2" borderId="0" xfId="0" applyFont="1" applyFill="1" applyBorder="1" applyAlignment="1"/>
    <xf numFmtId="0" fontId="83" fillId="2" borderId="45" xfId="3599" applyNumberFormat="1" applyFill="1" applyBorder="1" applyAlignment="1" applyProtection="1">
      <alignment horizontal="center" vertical="center"/>
    </xf>
    <xf numFmtId="166" fontId="83" fillId="2" borderId="46" xfId="3599" applyNumberFormat="1" applyFill="1" applyBorder="1" applyAlignment="1" applyProtection="1">
      <alignment horizontal="center" vertical="center"/>
    </xf>
    <xf numFmtId="0" fontId="67" fillId="2" borderId="40" xfId="2664" applyNumberFormat="1" applyFont="1" applyFill="1" applyBorder="1" applyAlignment="1" applyProtection="1">
      <alignment horizontal="center" vertical="center"/>
    </xf>
    <xf numFmtId="0" fontId="160" fillId="2" borderId="11" xfId="0" applyFont="1" applyFill="1" applyBorder="1" applyAlignment="1" applyProtection="1">
      <alignment horizontal="center"/>
    </xf>
    <xf numFmtId="0" fontId="67" fillId="2" borderId="93" xfId="2664" applyNumberFormat="1" applyFont="1" applyFill="1" applyBorder="1" applyAlignment="1">
      <alignment vertical="center"/>
    </xf>
    <xf numFmtId="0" fontId="83" fillId="2" borderId="112" xfId="3599" applyNumberFormat="1" applyFill="1" applyBorder="1" applyAlignment="1">
      <alignment vertical="center"/>
    </xf>
    <xf numFmtId="0" fontId="128" fillId="2" borderId="148" xfId="0" applyFont="1" applyFill="1" applyBorder="1" applyAlignment="1" applyProtection="1">
      <alignment vertical="center"/>
    </xf>
    <xf numFmtId="0" fontId="53" fillId="0" borderId="0" xfId="0" applyFont="1" applyFill="1" applyProtection="1">
      <protection locked="0"/>
    </xf>
    <xf numFmtId="0" fontId="43" fillId="2" borderId="0" xfId="0" applyFont="1" applyFill="1" applyBorder="1" applyAlignment="1" applyProtection="1">
      <alignment horizontal="right" vertical="center"/>
      <protection locked="0"/>
    </xf>
    <xf numFmtId="0" fontId="40" fillId="2" borderId="0" xfId="0" applyFont="1" applyFill="1" applyBorder="1" applyAlignment="1" applyProtection="1">
      <alignment horizontal="center" vertical="center"/>
      <protection locked="0"/>
    </xf>
    <xf numFmtId="0" fontId="40" fillId="2" borderId="0" xfId="0" applyFont="1" applyFill="1" applyBorder="1" applyAlignment="1" applyProtection="1">
      <alignment horizontal="left" vertical="center"/>
      <protection locked="0"/>
    </xf>
    <xf numFmtId="0" fontId="162" fillId="0" borderId="0" xfId="0" applyFont="1" applyFill="1" applyAlignment="1">
      <alignment vertical="center"/>
    </xf>
    <xf numFmtId="0" fontId="64" fillId="4" borderId="5" xfId="0" applyFont="1" applyFill="1" applyBorder="1" applyAlignment="1">
      <alignment horizontal="right" wrapText="1"/>
    </xf>
    <xf numFmtId="0" fontId="64" fillId="4" borderId="17" xfId="0" applyFont="1" applyFill="1" applyBorder="1" applyAlignment="1">
      <alignment horizontal="center" wrapText="1"/>
    </xf>
    <xf numFmtId="0" fontId="64" fillId="4" borderId="16" xfId="0" applyFont="1" applyFill="1" applyBorder="1" applyAlignment="1">
      <alignment horizontal="center" wrapText="1"/>
    </xf>
    <xf numFmtId="0" fontId="10" fillId="9" borderId="0" xfId="0" applyFont="1" applyFill="1" applyAlignment="1">
      <alignment horizontal="center" wrapText="1"/>
    </xf>
    <xf numFmtId="0" fontId="163" fillId="0" borderId="0" xfId="0" applyFont="1" applyFill="1" applyAlignment="1">
      <alignment vertical="center"/>
    </xf>
    <xf numFmtId="0" fontId="164" fillId="0" borderId="0" xfId="0" applyFont="1" applyFill="1" applyAlignment="1">
      <alignment vertical="center"/>
    </xf>
    <xf numFmtId="0" fontId="83" fillId="2" borderId="47" xfId="0" applyNumberFormat="1" applyFont="1" applyFill="1" applyBorder="1" applyAlignment="1">
      <alignment horizontal="center" vertical="center"/>
    </xf>
    <xf numFmtId="0" fontId="92" fillId="2" borderId="11" xfId="0" applyFont="1" applyFill="1" applyBorder="1" applyAlignment="1">
      <alignment horizontal="center"/>
    </xf>
    <xf numFmtId="0" fontId="72" fillId="2" borderId="0" xfId="0" applyFont="1" applyFill="1" applyBorder="1" applyAlignment="1">
      <alignment horizontal="right" vertical="center"/>
    </xf>
    <xf numFmtId="0" fontId="68" fillId="2" borderId="121" xfId="0" applyFont="1" applyFill="1" applyBorder="1" applyAlignment="1">
      <alignment vertical="top"/>
    </xf>
    <xf numFmtId="0" fontId="68" fillId="2" borderId="121" xfId="0" applyFont="1" applyFill="1" applyBorder="1" applyAlignment="1">
      <alignment vertical="center"/>
    </xf>
    <xf numFmtId="0" fontId="68" fillId="2" borderId="121" xfId="0" applyFont="1" applyFill="1" applyBorder="1" applyAlignment="1"/>
    <xf numFmtId="0" fontId="68" fillId="2" borderId="121" xfId="0" applyFont="1" applyFill="1" applyBorder="1" applyAlignment="1">
      <alignment horizontal="right"/>
    </xf>
    <xf numFmtId="0" fontId="40" fillId="2" borderId="121" xfId="0" applyFont="1" applyFill="1" applyBorder="1" applyAlignment="1"/>
    <xf numFmtId="0" fontId="68" fillId="2" borderId="121" xfId="0" applyFont="1" applyFill="1" applyBorder="1" applyAlignment="1">
      <alignment horizontal="right" vertical="top"/>
    </xf>
    <xf numFmtId="0" fontId="116" fillId="2" borderId="121" xfId="0" applyFont="1" applyFill="1" applyBorder="1" applyAlignment="1"/>
    <xf numFmtId="0" fontId="116" fillId="2" borderId="121" xfId="0" applyFont="1" applyFill="1" applyBorder="1" applyAlignment="1">
      <alignment horizontal="right"/>
    </xf>
    <xf numFmtId="0" fontId="75" fillId="2" borderId="0" xfId="3599" applyFont="1" applyFill="1" applyBorder="1" applyAlignment="1">
      <alignment horizontal="right" vertical="center"/>
    </xf>
    <xf numFmtId="0" fontId="61" fillId="2" borderId="3" xfId="0" applyFont="1" applyFill="1" applyBorder="1" applyAlignment="1">
      <alignment horizontal="center"/>
    </xf>
    <xf numFmtId="0" fontId="83" fillId="2" borderId="117" xfId="0" applyFont="1" applyFill="1" applyBorder="1" applyAlignment="1">
      <alignment horizontal="center" vertical="center"/>
    </xf>
    <xf numFmtId="0" fontId="83" fillId="2" borderId="100" xfId="0" applyFont="1" applyFill="1" applyBorder="1" applyAlignment="1">
      <alignment horizontal="center" vertical="center"/>
    </xf>
    <xf numFmtId="0" fontId="83" fillId="2" borderId="179" xfId="0" applyNumberFormat="1" applyFont="1" applyFill="1" applyBorder="1" applyAlignment="1">
      <alignment horizontal="center" vertical="center"/>
    </xf>
    <xf numFmtId="0" fontId="83" fillId="2" borderId="180" xfId="0" applyNumberFormat="1" applyFont="1" applyFill="1" applyBorder="1" applyAlignment="1">
      <alignment horizontal="center" vertical="center"/>
    </xf>
    <xf numFmtId="0" fontId="83" fillId="2" borderId="95" xfId="0" applyFont="1" applyFill="1" applyBorder="1" applyAlignment="1" applyProtection="1">
      <alignment horizontal="center" vertical="center"/>
      <protection locked="0"/>
    </xf>
    <xf numFmtId="164" fontId="93" fillId="2" borderId="95" xfId="0" applyNumberFormat="1" applyFont="1" applyFill="1" applyBorder="1" applyAlignment="1">
      <alignment horizontal="center" vertical="center"/>
    </xf>
    <xf numFmtId="164" fontId="85" fillId="2" borderId="95" xfId="0" applyNumberFormat="1" applyFont="1" applyFill="1" applyBorder="1" applyAlignment="1" applyProtection="1">
      <alignment horizontal="center" vertical="center"/>
      <protection locked="0"/>
    </xf>
    <xf numFmtId="0" fontId="83" fillId="2" borderId="111" xfId="0" applyFont="1" applyFill="1" applyBorder="1" applyAlignment="1">
      <alignment horizontal="center" vertical="center"/>
    </xf>
    <xf numFmtId="0" fontId="83" fillId="2" borderId="91" xfId="0" applyFont="1" applyFill="1" applyBorder="1" applyAlignment="1" applyProtection="1">
      <alignment horizontal="center" vertical="center"/>
      <protection locked="0"/>
    </xf>
    <xf numFmtId="0" fontId="83" fillId="2" borderId="91" xfId="0" applyNumberFormat="1" applyFont="1" applyFill="1" applyBorder="1" applyAlignment="1">
      <alignment horizontal="center" vertical="center"/>
    </xf>
    <xf numFmtId="164" fontId="93" fillId="2" borderId="91" xfId="0" applyNumberFormat="1" applyFont="1" applyFill="1" applyBorder="1" applyAlignment="1">
      <alignment horizontal="center" vertical="center"/>
    </xf>
    <xf numFmtId="164" fontId="85" fillId="2" borderId="91" xfId="0" applyNumberFormat="1" applyFont="1" applyFill="1" applyBorder="1" applyAlignment="1" applyProtection="1">
      <alignment horizontal="center" vertical="center"/>
      <protection locked="0"/>
    </xf>
    <xf numFmtId="164" fontId="93" fillId="2" borderId="11" xfId="0" applyNumberFormat="1" applyFont="1" applyFill="1" applyBorder="1" applyAlignment="1">
      <alignment horizontal="center" vertical="center"/>
    </xf>
    <xf numFmtId="0" fontId="83" fillId="2" borderId="181" xfId="0" applyNumberFormat="1" applyFont="1" applyFill="1" applyBorder="1" applyAlignment="1">
      <alignment horizontal="center" vertical="center"/>
    </xf>
    <xf numFmtId="164" fontId="81" fillId="2" borderId="95" xfId="0" applyNumberFormat="1" applyFont="1" applyFill="1" applyBorder="1" applyAlignment="1">
      <alignment horizontal="center" vertical="center"/>
    </xf>
    <xf numFmtId="164" fontId="81" fillId="2" borderId="49" xfId="0" applyNumberFormat="1" applyFont="1" applyFill="1" applyBorder="1" applyAlignment="1">
      <alignment horizontal="center" vertical="center"/>
    </xf>
    <xf numFmtId="164" fontId="81" fillId="2" borderId="47" xfId="0" applyNumberFormat="1" applyFont="1" applyFill="1" applyBorder="1" applyAlignment="1">
      <alignment horizontal="center" vertical="center"/>
    </xf>
    <xf numFmtId="164" fontId="81" fillId="2" borderId="91" xfId="0" applyNumberFormat="1" applyFont="1" applyFill="1" applyBorder="1" applyAlignment="1">
      <alignment horizontal="center" vertical="center"/>
    </xf>
    <xf numFmtId="164" fontId="81" fillId="2" borderId="117" xfId="0" applyNumberFormat="1" applyFont="1" applyFill="1" applyBorder="1" applyAlignment="1">
      <alignment horizontal="center" vertical="center"/>
    </xf>
    <xf numFmtId="164" fontId="81" fillId="2" borderId="100" xfId="0" applyNumberFormat="1" applyFont="1" applyFill="1" applyBorder="1" applyAlignment="1">
      <alignment horizontal="center" vertical="center"/>
    </xf>
    <xf numFmtId="164" fontId="81" fillId="2" borderId="111" xfId="0" applyNumberFormat="1" applyFont="1" applyFill="1" applyBorder="1" applyAlignment="1">
      <alignment horizontal="center" vertical="center"/>
    </xf>
    <xf numFmtId="0" fontId="82" fillId="65" borderId="178" xfId="0" applyFont="1" applyFill="1" applyBorder="1" applyAlignment="1" applyProtection="1">
      <alignment horizontal="center" vertical="center"/>
      <protection locked="0"/>
    </xf>
    <xf numFmtId="176" fontId="83" fillId="2" borderId="0" xfId="0" applyNumberFormat="1" applyFont="1" applyFill="1" applyBorder="1" applyAlignment="1">
      <alignment horizontal="center" vertical="center"/>
    </xf>
    <xf numFmtId="176" fontId="83" fillId="2" borderId="107" xfId="0" applyNumberFormat="1" applyFont="1" applyFill="1" applyBorder="1" applyAlignment="1" applyProtection="1">
      <alignment horizontal="center" vertical="center"/>
      <protection locked="0"/>
    </xf>
    <xf numFmtId="176" fontId="83" fillId="2" borderId="184" xfId="0" applyNumberFormat="1" applyFont="1" applyFill="1" applyBorder="1" applyAlignment="1" applyProtection="1">
      <alignment horizontal="center" vertical="center"/>
      <protection locked="0"/>
    </xf>
    <xf numFmtId="176" fontId="83" fillId="2" borderId="185" xfId="0" applyNumberFormat="1" applyFont="1" applyFill="1" applyBorder="1" applyAlignment="1" applyProtection="1">
      <alignment horizontal="center" vertical="center"/>
      <protection locked="0"/>
    </xf>
    <xf numFmtId="176" fontId="83" fillId="2" borderId="138" xfId="0" applyNumberFormat="1" applyFont="1" applyFill="1" applyBorder="1" applyAlignment="1" applyProtection="1">
      <alignment horizontal="center" vertical="center"/>
      <protection locked="0"/>
    </xf>
    <xf numFmtId="176" fontId="83" fillId="2" borderId="123" xfId="0" applyNumberFormat="1" applyFont="1" applyFill="1" applyBorder="1" applyAlignment="1" applyProtection="1">
      <alignment horizontal="center" vertical="center"/>
      <protection locked="0"/>
    </xf>
    <xf numFmtId="1" fontId="165" fillId="2" borderId="186" xfId="0" applyNumberFormat="1" applyFont="1" applyFill="1" applyBorder="1" applyAlignment="1">
      <alignment horizontal="center" vertical="top"/>
    </xf>
    <xf numFmtId="1" fontId="165" fillId="2" borderId="157" xfId="0" applyNumberFormat="1" applyFont="1" applyFill="1" applyBorder="1" applyAlignment="1">
      <alignment horizontal="center" vertical="top"/>
    </xf>
    <xf numFmtId="0" fontId="75" fillId="2" borderId="5" xfId="3599" applyFont="1" applyFill="1" applyBorder="1" applyAlignment="1">
      <alignment vertical="center"/>
    </xf>
    <xf numFmtId="0" fontId="75" fillId="2" borderId="0" xfId="3599" applyFont="1" applyFill="1" applyBorder="1" applyAlignment="1">
      <alignment vertical="center"/>
    </xf>
    <xf numFmtId="0" fontId="72" fillId="2" borderId="0" xfId="0" applyFont="1" applyFill="1" applyBorder="1" applyAlignment="1">
      <alignment vertical="center"/>
    </xf>
    <xf numFmtId="0" fontId="145" fillId="2" borderId="0" xfId="0" applyFont="1" applyFill="1" applyBorder="1" applyAlignment="1"/>
    <xf numFmtId="0" fontId="145" fillId="2" borderId="121" xfId="0" applyFont="1" applyFill="1" applyBorder="1" applyAlignment="1"/>
    <xf numFmtId="0" fontId="156" fillId="2" borderId="0" xfId="0" applyFont="1" applyFill="1" applyBorder="1" applyAlignment="1">
      <alignment vertical="center"/>
    </xf>
    <xf numFmtId="0" fontId="169" fillId="2" borderId="168" xfId="0" applyFont="1" applyFill="1" applyBorder="1" applyAlignment="1">
      <alignment vertical="center"/>
    </xf>
    <xf numFmtId="0" fontId="92" fillId="2" borderId="0" xfId="0" applyFont="1" applyFill="1" applyBorder="1" applyAlignment="1">
      <alignment horizontal="left" vertical="center"/>
    </xf>
    <xf numFmtId="0" fontId="92" fillId="2" borderId="0" xfId="0" applyFont="1" applyFill="1" applyBorder="1" applyAlignment="1">
      <alignment horizontal="right" vertical="center"/>
    </xf>
    <xf numFmtId="0" fontId="92" fillId="2" borderId="0" xfId="0" applyFont="1" applyFill="1" applyBorder="1" applyAlignment="1">
      <alignment vertical="center"/>
    </xf>
    <xf numFmtId="1" fontId="83" fillId="2" borderId="7" xfId="0" applyNumberFormat="1" applyFont="1" applyFill="1" applyBorder="1" applyAlignment="1">
      <alignment horizontal="center" vertical="center"/>
    </xf>
    <xf numFmtId="1" fontId="83" fillId="2" borderId="93" xfId="0" applyNumberFormat="1" applyFont="1" applyFill="1" applyBorder="1" applyAlignment="1">
      <alignment horizontal="center" vertical="center"/>
    </xf>
    <xf numFmtId="176" fontId="83" fillId="2" borderId="187" xfId="0" applyNumberFormat="1" applyFont="1" applyFill="1" applyBorder="1" applyAlignment="1" applyProtection="1">
      <alignment horizontal="center" vertical="center"/>
      <protection locked="0"/>
    </xf>
    <xf numFmtId="176" fontId="83" fillId="2" borderId="188" xfId="0" applyNumberFormat="1" applyFont="1" applyFill="1" applyBorder="1" applyAlignment="1" applyProtection="1">
      <alignment horizontal="center" vertical="center"/>
      <protection locked="0"/>
    </xf>
    <xf numFmtId="0" fontId="109" fillId="2" borderId="0" xfId="3599" applyFont="1" applyFill="1" applyBorder="1" applyAlignment="1">
      <alignment horizontal="left"/>
    </xf>
    <xf numFmtId="0" fontId="40" fillId="2" borderId="0" xfId="0" applyFont="1" applyFill="1" applyBorder="1" applyAlignment="1">
      <alignment horizontal="right" vertical="center"/>
    </xf>
    <xf numFmtId="0" fontId="64" fillId="0" borderId="0" xfId="0" applyFont="1" applyFill="1"/>
    <xf numFmtId="0" fontId="165" fillId="2" borderId="1" xfId="0" applyFont="1" applyFill="1" applyBorder="1" applyAlignment="1">
      <alignment horizontal="center" vertical="top"/>
    </xf>
    <xf numFmtId="0" fontId="67" fillId="2" borderId="11" xfId="0" applyNumberFormat="1" applyFont="1" applyFill="1" applyBorder="1" applyAlignment="1">
      <alignment horizontal="right" vertical="center"/>
    </xf>
    <xf numFmtId="0" fontId="121" fillId="2" borderId="11" xfId="0" applyNumberFormat="1" applyFont="1" applyFill="1" applyBorder="1" applyAlignment="1">
      <alignment vertical="center"/>
    </xf>
    <xf numFmtId="0" fontId="67" fillId="2" borderId="11" xfId="0" applyNumberFormat="1" applyFont="1" applyFill="1" applyBorder="1" applyAlignment="1">
      <alignment vertical="center"/>
    </xf>
    <xf numFmtId="0" fontId="83" fillId="2" borderId="199" xfId="0" applyNumberFormat="1" applyFont="1" applyFill="1" applyBorder="1" applyAlignment="1" applyProtection="1">
      <alignment horizontal="center" vertical="center"/>
      <protection locked="0"/>
    </xf>
    <xf numFmtId="0" fontId="67" fillId="2" borderId="10" xfId="0" applyNumberFormat="1" applyFont="1" applyFill="1" applyBorder="1" applyAlignment="1">
      <alignment horizontal="right" vertical="center"/>
    </xf>
    <xf numFmtId="13" fontId="83" fillId="2" borderId="118" xfId="0" applyNumberFormat="1" applyFont="1" applyFill="1" applyBorder="1" applyAlignment="1" applyProtection="1">
      <alignment horizontal="center" vertical="center"/>
      <protection locked="0"/>
    </xf>
    <xf numFmtId="13" fontId="83" fillId="2" borderId="99" xfId="0" applyNumberFormat="1" applyFont="1" applyFill="1" applyBorder="1" applyAlignment="1" applyProtection="1">
      <alignment horizontal="center" vertical="center"/>
      <protection locked="0"/>
    </xf>
    <xf numFmtId="0" fontId="83" fillId="2" borderId="200" xfId="0" applyNumberFormat="1" applyFont="1" applyFill="1" applyBorder="1" applyAlignment="1" applyProtection="1">
      <alignment horizontal="center" vertical="center"/>
      <protection locked="0"/>
    </xf>
    <xf numFmtId="0" fontId="83" fillId="2" borderId="201" xfId="0" applyNumberFormat="1" applyFont="1" applyFill="1" applyBorder="1" applyAlignment="1" applyProtection="1">
      <alignment horizontal="center" vertical="center"/>
      <protection locked="0"/>
    </xf>
    <xf numFmtId="0" fontId="156" fillId="2" borderId="0" xfId="0" applyFont="1" applyFill="1" applyBorder="1" applyAlignment="1">
      <alignment horizontal="right" vertical="center"/>
    </xf>
    <xf numFmtId="0" fontId="168" fillId="2" borderId="0" xfId="0" applyFont="1" applyFill="1" applyBorder="1" applyAlignment="1">
      <alignment vertical="center"/>
    </xf>
    <xf numFmtId="0" fontId="156" fillId="2" borderId="168" xfId="0" applyFont="1" applyFill="1" applyBorder="1" applyAlignment="1">
      <alignment vertical="center"/>
    </xf>
    <xf numFmtId="0" fontId="166" fillId="2" borderId="1" xfId="0" applyFont="1" applyFill="1" applyBorder="1" applyAlignment="1" applyProtection="1">
      <alignment horizontal="center" vertical="top"/>
      <protection locked="0"/>
    </xf>
    <xf numFmtId="1" fontId="82" fillId="2" borderId="186" xfId="0" applyNumberFormat="1" applyFont="1" applyFill="1" applyBorder="1" applyAlignment="1">
      <alignment horizontal="center" vertical="center"/>
    </xf>
    <xf numFmtId="1" fontId="82" fillId="2" borderId="156" xfId="0" applyNumberFormat="1" applyFont="1" applyFill="1" applyBorder="1" applyAlignment="1" applyProtection="1">
      <alignment horizontal="center" vertical="center"/>
      <protection locked="0"/>
    </xf>
    <xf numFmtId="1" fontId="81" fillId="2" borderId="157" xfId="0" applyNumberFormat="1" applyFont="1" applyFill="1" applyBorder="1" applyAlignment="1">
      <alignment horizontal="center" vertical="center"/>
    </xf>
    <xf numFmtId="0" fontId="67" fillId="0" borderId="0" xfId="0" applyFont="1" applyFill="1" applyBorder="1" applyAlignment="1">
      <alignment horizontal="right" vertical="center"/>
    </xf>
    <xf numFmtId="0" fontId="67" fillId="2" borderId="0" xfId="0" applyFont="1" applyFill="1" applyBorder="1" applyAlignment="1">
      <alignment vertical="top"/>
    </xf>
    <xf numFmtId="0" fontId="146" fillId="0" borderId="0" xfId="0" applyFont="1" applyFill="1" applyAlignment="1">
      <alignment horizontal="right"/>
    </xf>
    <xf numFmtId="0" fontId="132" fillId="3" borderId="0" xfId="0" applyFont="1" applyFill="1"/>
    <xf numFmtId="0" fontId="19" fillId="6" borderId="0" xfId="0" applyFont="1" applyFill="1"/>
    <xf numFmtId="0" fontId="40" fillId="4" borderId="0" xfId="0" applyNumberFormat="1" applyFont="1" applyFill="1"/>
    <xf numFmtId="0" fontId="40" fillId="4" borderId="0" xfId="0" quotePrefix="1" applyNumberFormat="1" applyFont="1" applyFill="1"/>
    <xf numFmtId="0" fontId="40" fillId="4" borderId="0" xfId="0" applyFont="1" applyFill="1"/>
    <xf numFmtId="0" fontId="18" fillId="3" borderId="0" xfId="0" applyFont="1" applyFill="1"/>
    <xf numFmtId="0" fontId="67" fillId="65" borderId="0" xfId="0" applyFont="1" applyFill="1" applyBorder="1" applyAlignment="1" applyProtection="1">
      <alignment horizontal="left" vertical="center"/>
    </xf>
    <xf numFmtId="0" fontId="0" fillId="9" borderId="0" xfId="0" applyFill="1" applyProtection="1">
      <protection locked="0"/>
    </xf>
    <xf numFmtId="0" fontId="7" fillId="9" borderId="0" xfId="0" applyFont="1" applyFill="1" applyAlignment="1">
      <alignment horizontal="center"/>
    </xf>
    <xf numFmtId="0" fontId="12" fillId="5" borderId="0" xfId="0" applyFont="1" applyFill="1" applyAlignment="1">
      <alignment horizontal="center"/>
    </xf>
    <xf numFmtId="0" fontId="12" fillId="4" borderId="0" xfId="0" applyFont="1" applyFill="1" applyAlignment="1">
      <alignment horizontal="center"/>
    </xf>
    <xf numFmtId="0" fontId="172" fillId="5" borderId="0" xfId="0" applyFont="1" applyFill="1" applyAlignment="1">
      <alignment horizontal="right"/>
    </xf>
    <xf numFmtId="0" fontId="0" fillId="0" borderId="0" xfId="0" applyFont="1" applyAlignment="1">
      <alignment vertical="center"/>
    </xf>
    <xf numFmtId="0" fontId="0" fillId="3" borderId="0" xfId="0" applyFont="1" applyFill="1" applyBorder="1" applyAlignment="1">
      <alignment horizontal="left" vertical="center"/>
    </xf>
    <xf numFmtId="0" fontId="0" fillId="3" borderId="0" xfId="0" applyFill="1" applyAlignment="1">
      <alignment horizontal="center"/>
    </xf>
    <xf numFmtId="0" fontId="173" fillId="2" borderId="0" xfId="0" applyFont="1" applyFill="1" applyBorder="1" applyAlignment="1">
      <alignment horizontal="center"/>
    </xf>
    <xf numFmtId="0" fontId="67" fillId="0" borderId="0" xfId="0" applyFont="1"/>
    <xf numFmtId="0" fontId="67" fillId="0" borderId="0" xfId="0" applyFont="1" applyFill="1" applyAlignment="1">
      <alignment vertical="top"/>
    </xf>
    <xf numFmtId="0" fontId="45" fillId="65" borderId="208" xfId="0" applyFont="1" applyFill="1" applyBorder="1" applyAlignment="1" applyProtection="1">
      <alignment horizontal="right" vertical="center"/>
    </xf>
    <xf numFmtId="0" fontId="82" fillId="2" borderId="0" xfId="0" applyFont="1" applyFill="1" applyBorder="1" applyAlignment="1" applyProtection="1">
      <alignment vertical="center"/>
    </xf>
    <xf numFmtId="0" fontId="72" fillId="2" borderId="202" xfId="0" applyFont="1" applyFill="1" applyBorder="1" applyAlignment="1" applyProtection="1">
      <alignment vertical="center" shrinkToFit="1"/>
    </xf>
    <xf numFmtId="0" fontId="72" fillId="2" borderId="0" xfId="0" applyFont="1" applyFill="1" applyBorder="1" applyAlignment="1" applyProtection="1">
      <alignment horizontal="right" vertical="center" shrinkToFit="1"/>
    </xf>
    <xf numFmtId="0" fontId="72" fillId="2" borderId="0" xfId="0" applyFont="1" applyFill="1" applyBorder="1" applyAlignment="1" applyProtection="1">
      <alignment horizontal="right" shrinkToFit="1"/>
    </xf>
    <xf numFmtId="0" fontId="40" fillId="2" borderId="0" xfId="0" applyFont="1" applyFill="1" applyAlignment="1" applyProtection="1"/>
    <xf numFmtId="0" fontId="67" fillId="2" borderId="0" xfId="0" applyFont="1" applyFill="1" applyBorder="1" applyAlignment="1" applyProtection="1">
      <alignment vertical="center"/>
    </xf>
    <xf numFmtId="1" fontId="72" fillId="2" borderId="0" xfId="0" applyNumberFormat="1" applyFont="1" applyFill="1" applyBorder="1" applyAlignment="1" applyProtection="1">
      <alignment horizontal="left" vertical="center"/>
    </xf>
    <xf numFmtId="1" fontId="67" fillId="2" borderId="0" xfId="0" applyNumberFormat="1" applyFont="1" applyFill="1" applyBorder="1" applyAlignment="1" applyProtection="1">
      <alignment horizontal="center" vertical="center"/>
    </xf>
    <xf numFmtId="0" fontId="83" fillId="2" borderId="36" xfId="0" applyFont="1" applyFill="1" applyBorder="1" applyAlignment="1" applyProtection="1">
      <alignment horizontal="center" vertical="center"/>
    </xf>
    <xf numFmtId="0" fontId="83" fillId="2" borderId="37" xfId="0" applyFont="1" applyFill="1" applyBorder="1" applyAlignment="1" applyProtection="1">
      <alignment horizontal="center" vertical="center"/>
    </xf>
    <xf numFmtId="0" fontId="83" fillId="2" borderId="38" xfId="0" applyFont="1" applyFill="1" applyBorder="1" applyAlignment="1" applyProtection="1">
      <alignment horizontal="center" vertical="center"/>
    </xf>
    <xf numFmtId="0" fontId="83" fillId="2" borderId="42" xfId="0" applyFont="1" applyFill="1" applyBorder="1" applyAlignment="1" applyProtection="1">
      <alignment horizontal="center" vertical="center"/>
    </xf>
    <xf numFmtId="0" fontId="83" fillId="2" borderId="43" xfId="0" applyFont="1" applyFill="1" applyBorder="1" applyAlignment="1" applyProtection="1">
      <alignment horizontal="center" vertical="center"/>
    </xf>
    <xf numFmtId="0" fontId="83" fillId="2" borderId="44" xfId="0" applyFont="1" applyFill="1" applyBorder="1" applyAlignment="1" applyProtection="1">
      <alignment horizontal="center" vertical="center"/>
    </xf>
    <xf numFmtId="0" fontId="40" fillId="2" borderId="202" xfId="0" applyFont="1" applyFill="1" applyBorder="1" applyAlignment="1" applyProtection="1">
      <alignment vertical="center"/>
      <protection locked="0"/>
    </xf>
    <xf numFmtId="0" fontId="40" fillId="2" borderId="203" xfId="0" applyFont="1" applyFill="1" applyBorder="1" applyAlignment="1" applyProtection="1">
      <alignment vertical="center"/>
      <protection locked="0"/>
    </xf>
    <xf numFmtId="0" fontId="40" fillId="2" borderId="74" xfId="0" applyFont="1" applyFill="1" applyBorder="1" applyAlignment="1" applyProtection="1">
      <alignment vertical="center"/>
      <protection locked="0"/>
    </xf>
    <xf numFmtId="0" fontId="40" fillId="2" borderId="75" xfId="0" applyFont="1" applyFill="1" applyBorder="1" applyAlignment="1" applyProtection="1">
      <alignment vertical="center"/>
      <protection locked="0"/>
    </xf>
    <xf numFmtId="0" fontId="171" fillId="2" borderId="0" xfId="3599" applyFont="1" applyFill="1" applyBorder="1" applyAlignment="1" applyProtection="1">
      <alignment horizontal="right" vertical="center"/>
    </xf>
    <xf numFmtId="0" fontId="45" fillId="65" borderId="208" xfId="0" applyFont="1" applyFill="1" applyBorder="1" applyAlignment="1" applyProtection="1">
      <alignment horizontal="left" vertical="center"/>
    </xf>
    <xf numFmtId="0" fontId="12" fillId="5" borderId="0" xfId="0" applyFont="1" applyFill="1" applyAlignment="1"/>
    <xf numFmtId="0" fontId="12" fillId="4" borderId="0" xfId="0" applyFont="1" applyFill="1" applyAlignment="1"/>
    <xf numFmtId="0" fontId="175" fillId="66" borderId="0" xfId="0" quotePrefix="1" applyFont="1" applyFill="1" applyAlignment="1">
      <alignment horizontal="left"/>
    </xf>
    <xf numFmtId="0" fontId="81" fillId="2" borderId="197" xfId="0" applyFont="1" applyFill="1" applyBorder="1" applyAlignment="1" applyProtection="1">
      <alignment horizontal="center" vertical="center"/>
      <protection locked="0"/>
    </xf>
    <xf numFmtId="0" fontId="33" fillId="2" borderId="0" xfId="0" applyFont="1" applyFill="1"/>
    <xf numFmtId="0" fontId="81" fillId="2" borderId="212" xfId="0" applyFont="1" applyFill="1" applyBorder="1" applyAlignment="1" applyProtection="1">
      <alignment horizontal="center" vertical="center"/>
      <protection locked="0"/>
    </xf>
    <xf numFmtId="0" fontId="108" fillId="2" borderId="212" xfId="0" applyFont="1" applyFill="1" applyBorder="1" applyAlignment="1">
      <alignment vertical="center"/>
    </xf>
    <xf numFmtId="0" fontId="45" fillId="65" borderId="208" xfId="0" applyFont="1" applyFill="1" applyBorder="1" applyAlignment="1" applyProtection="1">
      <alignment vertical="center"/>
    </xf>
    <xf numFmtId="0" fontId="67" fillId="4" borderId="206" xfId="0" applyFont="1" applyFill="1" applyBorder="1" applyAlignment="1" applyProtection="1">
      <alignment vertical="center"/>
      <protection locked="0"/>
    </xf>
    <xf numFmtId="0" fontId="67" fillId="4" borderId="207" xfId="0" applyFont="1" applyFill="1" applyBorder="1" applyAlignment="1" applyProtection="1">
      <alignment vertical="center"/>
      <protection locked="0"/>
    </xf>
    <xf numFmtId="0" fontId="45" fillId="65" borderId="208" xfId="0" applyFont="1" applyFill="1" applyBorder="1" applyAlignment="1" applyProtection="1">
      <alignment horizontal="center" vertical="center"/>
    </xf>
    <xf numFmtId="0" fontId="45" fillId="0" borderId="0" xfId="0" applyFont="1" applyFill="1" applyBorder="1" applyAlignment="1" applyProtection="1">
      <alignment vertical="center"/>
    </xf>
    <xf numFmtId="0" fontId="45" fillId="15" borderId="218" xfId="0" applyNumberFormat="1" applyFont="1" applyFill="1" applyBorder="1" applyAlignment="1" applyProtection="1">
      <alignment horizontal="left" vertical="center"/>
    </xf>
    <xf numFmtId="0" fontId="45" fillId="15" borderId="40" xfId="0" applyNumberFormat="1" applyFont="1" applyFill="1" applyBorder="1" applyAlignment="1" applyProtection="1">
      <alignment horizontal="left" vertical="center"/>
    </xf>
    <xf numFmtId="0" fontId="44" fillId="2" borderId="40" xfId="0" applyNumberFormat="1" applyFont="1" applyFill="1" applyBorder="1" applyAlignment="1" applyProtection="1">
      <alignment horizontal="left" vertical="center"/>
    </xf>
    <xf numFmtId="0" fontId="45" fillId="2" borderId="219" xfId="3599" applyFont="1" applyFill="1" applyBorder="1" applyAlignment="1">
      <alignment horizontal="left" vertical="center"/>
    </xf>
    <xf numFmtId="0" fontId="45" fillId="2" borderId="220" xfId="3599" applyFont="1" applyFill="1" applyBorder="1" applyAlignment="1">
      <alignment horizontal="left" vertical="center"/>
    </xf>
    <xf numFmtId="0" fontId="45" fillId="15" borderId="218" xfId="0" applyNumberFormat="1" applyFont="1" applyFill="1" applyBorder="1" applyAlignment="1" applyProtection="1">
      <alignment horizontal="right" vertical="center"/>
    </xf>
    <xf numFmtId="0" fontId="45" fillId="15" borderId="40" xfId="0" applyNumberFormat="1" applyFont="1" applyFill="1" applyBorder="1" applyAlignment="1" applyProtection="1">
      <alignment horizontal="right" vertical="center"/>
    </xf>
    <xf numFmtId="0" fontId="45" fillId="2" borderId="219" xfId="3599" applyFont="1" applyFill="1" applyBorder="1" applyAlignment="1">
      <alignment horizontal="center" vertical="center"/>
    </xf>
    <xf numFmtId="0" fontId="45" fillId="2" borderId="220" xfId="3599" applyFont="1" applyFill="1" applyBorder="1" applyAlignment="1">
      <alignment horizontal="right" vertical="center"/>
    </xf>
    <xf numFmtId="164" fontId="82" fillId="2" borderId="121" xfId="0" applyNumberFormat="1" applyFont="1" applyFill="1" applyBorder="1" applyAlignment="1">
      <alignment horizontal="center" vertical="center"/>
    </xf>
    <xf numFmtId="0" fontId="67" fillId="2" borderId="121" xfId="0" applyFont="1" applyFill="1" applyBorder="1" applyAlignment="1">
      <alignment horizontal="left" vertical="center"/>
    </xf>
    <xf numFmtId="0" fontId="67" fillId="2" borderId="121" xfId="0" applyFont="1" applyFill="1" applyBorder="1" applyAlignment="1">
      <alignment vertical="center"/>
    </xf>
    <xf numFmtId="0" fontId="67" fillId="2" borderId="121" xfId="0" applyFont="1" applyFill="1" applyBorder="1" applyAlignment="1" applyProtection="1">
      <alignment vertical="center"/>
    </xf>
    <xf numFmtId="0" fontId="40" fillId="2" borderId="121" xfId="0" applyFont="1" applyFill="1" applyBorder="1" applyAlignment="1" applyProtection="1">
      <alignment vertical="center"/>
    </xf>
    <xf numFmtId="0" fontId="72" fillId="2" borderId="121" xfId="0" applyFont="1" applyFill="1" applyBorder="1" applyAlignment="1" applyProtection="1">
      <alignment horizontal="right" vertical="center" shrinkToFit="1"/>
    </xf>
    <xf numFmtId="0" fontId="72" fillId="2" borderId="121" xfId="0" applyFont="1" applyFill="1" applyBorder="1" applyAlignment="1" applyProtection="1">
      <alignment vertical="center"/>
    </xf>
    <xf numFmtId="0" fontId="61" fillId="65" borderId="0" xfId="0" applyFont="1" applyFill="1" applyBorder="1" applyAlignment="1" applyProtection="1">
      <alignment vertical="center"/>
    </xf>
    <xf numFmtId="0" fontId="61" fillId="65" borderId="208" xfId="0" applyFont="1" applyFill="1" applyBorder="1" applyAlignment="1" applyProtection="1">
      <alignment horizontal="left" vertical="center"/>
    </xf>
    <xf numFmtId="0" fontId="64" fillId="0" borderId="0" xfId="0" applyFont="1" applyFill="1" applyAlignment="1">
      <alignment horizontal="right"/>
    </xf>
    <xf numFmtId="0" fontId="45" fillId="0" borderId="0" xfId="0" applyFont="1" applyFill="1" applyBorder="1" applyAlignment="1">
      <alignment horizontal="left" vertical="center"/>
    </xf>
    <xf numFmtId="0" fontId="18" fillId="0" borderId="0" xfId="0" applyFont="1" applyFill="1"/>
    <xf numFmtId="0" fontId="64" fillId="0" borderId="0" xfId="0" applyFont="1" applyFill="1" applyAlignment="1">
      <alignment vertical="center"/>
    </xf>
    <xf numFmtId="0" fontId="18" fillId="0" borderId="0" xfId="0" applyFont="1" applyFill="1" applyAlignment="1">
      <alignment vertical="center"/>
    </xf>
    <xf numFmtId="0" fontId="18" fillId="0" borderId="0" xfId="0" applyFont="1"/>
    <xf numFmtId="0" fontId="64" fillId="0" borderId="0" xfId="0" applyFont="1" applyFill="1" applyAlignment="1"/>
    <xf numFmtId="0" fontId="18" fillId="0" borderId="0" xfId="0" applyFont="1" applyFill="1" applyAlignment="1"/>
    <xf numFmtId="0" fontId="163" fillId="0" borderId="0" xfId="0" applyFont="1" applyFill="1" applyAlignment="1">
      <alignment horizontal="left" vertical="center"/>
    </xf>
    <xf numFmtId="0" fontId="176" fillId="0" borderId="0" xfId="0" applyFont="1" applyFill="1"/>
    <xf numFmtId="0" fontId="177" fillId="0" borderId="0" xfId="0" applyFont="1" applyFill="1" applyBorder="1"/>
    <xf numFmtId="0" fontId="7" fillId="3" borderId="0" xfId="0" applyFont="1" applyFill="1"/>
    <xf numFmtId="0" fontId="0" fillId="67" borderId="0" xfId="0" quotePrefix="1" applyFill="1" applyAlignment="1">
      <alignment horizontal="left"/>
    </xf>
    <xf numFmtId="0" fontId="0" fillId="61" borderId="0" xfId="0" quotePrefix="1" applyFill="1" applyAlignment="1">
      <alignment horizontal="left"/>
    </xf>
    <xf numFmtId="0" fontId="0" fillId="58" borderId="0" xfId="0" quotePrefix="1" applyFill="1" applyAlignment="1">
      <alignment horizontal="left"/>
    </xf>
    <xf numFmtId="0" fontId="72" fillId="2" borderId="0" xfId="0" applyFont="1" applyFill="1" applyBorder="1" applyAlignment="1">
      <alignment horizontal="right" vertical="center"/>
    </xf>
    <xf numFmtId="0" fontId="72" fillId="15" borderId="213" xfId="0" applyNumberFormat="1" applyFont="1" applyFill="1" applyBorder="1" applyAlignment="1" applyProtection="1">
      <alignment horizontal="left" vertical="center"/>
      <protection locked="0"/>
    </xf>
    <xf numFmtId="0" fontId="40" fillId="3" borderId="0" xfId="0" applyFont="1" applyFill="1" applyAlignment="1">
      <alignment horizontal="left"/>
    </xf>
    <xf numFmtId="0" fontId="40" fillId="64" borderId="0" xfId="0" applyFont="1" applyFill="1"/>
    <xf numFmtId="0" fontId="40" fillId="5" borderId="5" xfId="0" applyFont="1" applyFill="1" applyBorder="1" applyAlignment="1">
      <alignment horizontal="center"/>
    </xf>
    <xf numFmtId="0" fontId="40" fillId="5" borderId="234" xfId="0" applyFont="1" applyFill="1" applyBorder="1" applyAlignment="1">
      <alignment horizontal="center"/>
    </xf>
    <xf numFmtId="0" fontId="40" fillId="5" borderId="0" xfId="0" applyFont="1" applyFill="1" applyAlignment="1">
      <alignment horizontal="left"/>
    </xf>
    <xf numFmtId="0" fontId="40" fillId="5" borderId="0" xfId="0" applyFont="1" applyFill="1" applyBorder="1" applyAlignment="1">
      <alignment horizontal="left"/>
    </xf>
    <xf numFmtId="0" fontId="40" fillId="5" borderId="78" xfId="0" applyFont="1" applyFill="1" applyBorder="1" applyAlignment="1">
      <alignment horizontal="center"/>
    </xf>
    <xf numFmtId="0" fontId="40" fillId="64" borderId="233" xfId="0" applyFont="1" applyFill="1" applyBorder="1"/>
    <xf numFmtId="0" fontId="40" fillId="64" borderId="78" xfId="0" applyFont="1" applyFill="1" applyBorder="1"/>
    <xf numFmtId="0" fontId="40" fillId="64" borderId="227" xfId="0" applyFont="1" applyFill="1" applyBorder="1"/>
    <xf numFmtId="0" fontId="75" fillId="2" borderId="0" xfId="3599" applyFont="1" applyFill="1" applyBorder="1" applyAlignment="1">
      <alignment horizontal="left" vertical="center"/>
    </xf>
    <xf numFmtId="0" fontId="41" fillId="2" borderId="0" xfId="0" applyFont="1" applyFill="1" applyAlignment="1">
      <alignment horizontal="right"/>
    </xf>
    <xf numFmtId="0" fontId="45" fillId="2" borderId="121" xfId="0" applyFont="1" applyFill="1" applyBorder="1" applyAlignment="1" applyProtection="1">
      <alignment vertical="center"/>
    </xf>
    <xf numFmtId="0" fontId="44" fillId="2" borderId="121" xfId="0" applyFont="1" applyFill="1" applyBorder="1" applyAlignment="1" applyProtection="1">
      <alignment vertical="center"/>
    </xf>
    <xf numFmtId="0" fontId="45" fillId="2" borderId="121" xfId="0" applyFont="1" applyFill="1" applyBorder="1" applyAlignment="1" applyProtection="1">
      <alignment horizontal="right" vertical="center"/>
    </xf>
    <xf numFmtId="0" fontId="7" fillId="9" borderId="0" xfId="0" applyFont="1" applyFill="1" applyAlignment="1">
      <alignment horizontal="right"/>
    </xf>
    <xf numFmtId="164" fontId="82" fillId="2" borderId="40" xfId="0" applyNumberFormat="1" applyFont="1" applyFill="1" applyBorder="1" applyAlignment="1">
      <alignment horizontal="center" vertical="center"/>
    </xf>
    <xf numFmtId="0" fontId="82" fillId="2" borderId="40" xfId="0" applyFont="1" applyFill="1" applyBorder="1" applyAlignment="1">
      <alignment horizontal="center" vertical="center"/>
    </xf>
    <xf numFmtId="184" fontId="82" fillId="2" borderId="40" xfId="0" applyNumberFormat="1" applyFont="1" applyFill="1" applyBorder="1" applyAlignment="1">
      <alignment horizontal="center" vertical="center"/>
    </xf>
    <xf numFmtId="184" fontId="82" fillId="2" borderId="48" xfId="0" applyNumberFormat="1" applyFont="1" applyFill="1" applyBorder="1" applyAlignment="1">
      <alignment horizontal="center" vertical="center"/>
    </xf>
    <xf numFmtId="170" fontId="155" fillId="2" borderId="45" xfId="3599" applyNumberFormat="1" applyFont="1" applyFill="1" applyBorder="1" applyAlignment="1">
      <alignment vertical="center"/>
    </xf>
    <xf numFmtId="170" fontId="155" fillId="2" borderId="47" xfId="3599" applyNumberFormat="1" applyFont="1" applyFill="1" applyBorder="1" applyAlignment="1">
      <alignment vertical="center"/>
    </xf>
    <xf numFmtId="170" fontId="155" fillId="2" borderId="46" xfId="3599" applyNumberFormat="1" applyFont="1" applyFill="1" applyBorder="1" applyAlignment="1">
      <alignment vertical="center"/>
    </xf>
    <xf numFmtId="183" fontId="167" fillId="2" borderId="40" xfId="0" applyNumberFormat="1" applyFont="1" applyFill="1" applyBorder="1" applyAlignment="1">
      <alignment horizontal="center" vertical="center"/>
    </xf>
    <xf numFmtId="1" fontId="83" fillId="2" borderId="37" xfId="3599" applyNumberFormat="1" applyFont="1" applyFill="1" applyBorder="1" applyAlignment="1">
      <alignment horizontal="center" vertical="center"/>
    </xf>
    <xf numFmtId="1" fontId="83" fillId="2" borderId="40" xfId="3599" applyNumberFormat="1" applyFont="1" applyFill="1" applyBorder="1" applyAlignment="1">
      <alignment horizontal="center" vertical="center"/>
    </xf>
    <xf numFmtId="0" fontId="67" fillId="2" borderId="0" xfId="0" applyFont="1" applyFill="1" applyBorder="1" applyAlignment="1">
      <alignment horizontal="left" vertical="top"/>
    </xf>
    <xf numFmtId="0" fontId="165" fillId="2" borderId="182" xfId="0" applyFont="1" applyFill="1" applyBorder="1" applyAlignment="1">
      <alignment horizontal="center" vertical="top"/>
    </xf>
    <xf numFmtId="164" fontId="82" fillId="2" borderId="236" xfId="0" applyNumberFormat="1" applyFont="1" applyFill="1" applyBorder="1" applyAlignment="1">
      <alignment horizontal="center" vertical="center"/>
    </xf>
    <xf numFmtId="164" fontId="82" fillId="2" borderId="40" xfId="0" applyNumberFormat="1" applyFont="1" applyFill="1" applyBorder="1" applyAlignment="1">
      <alignment horizontal="center" vertical="top"/>
    </xf>
    <xf numFmtId="170" fontId="155" fillId="2" borderId="171" xfId="3599" applyNumberFormat="1" applyFont="1" applyFill="1" applyBorder="1" applyAlignment="1">
      <alignment vertical="center"/>
    </xf>
    <xf numFmtId="183" fontId="155" fillId="2" borderId="78" xfId="0" applyNumberFormat="1" applyFont="1" applyFill="1" applyBorder="1" applyAlignment="1">
      <alignment horizontal="center" vertical="center"/>
    </xf>
    <xf numFmtId="0" fontId="40" fillId="5" borderId="117" xfId="0" applyFont="1" applyFill="1" applyBorder="1" applyAlignment="1">
      <alignment horizontal="center"/>
    </xf>
    <xf numFmtId="0" fontId="40" fillId="5" borderId="38" xfId="0" applyFont="1" applyFill="1" applyBorder="1" applyAlignment="1">
      <alignment horizontal="center"/>
    </xf>
    <xf numFmtId="0" fontId="40" fillId="5" borderId="37" xfId="0" applyFont="1" applyFill="1" applyBorder="1" applyAlignment="1">
      <alignment horizontal="center"/>
    </xf>
    <xf numFmtId="0" fontId="40" fillId="5" borderId="100" xfId="0" applyFont="1" applyFill="1" applyBorder="1" applyAlignment="1">
      <alignment horizontal="center"/>
    </xf>
    <xf numFmtId="0" fontId="40" fillId="5" borderId="41" xfId="0" applyFont="1" applyFill="1" applyBorder="1" applyAlignment="1">
      <alignment horizontal="center"/>
    </xf>
    <xf numFmtId="0" fontId="40" fillId="5" borderId="40" xfId="0" applyFont="1" applyFill="1" applyBorder="1" applyAlignment="1">
      <alignment horizontal="center"/>
    </xf>
    <xf numFmtId="0" fontId="40" fillId="5" borderId="45" xfId="0" applyFont="1" applyFill="1" applyBorder="1" applyAlignment="1">
      <alignment horizontal="center"/>
    </xf>
    <xf numFmtId="0" fontId="0" fillId="64" borderId="0" xfId="0" applyFill="1"/>
    <xf numFmtId="0" fontId="0" fillId="64" borderId="0" xfId="0" applyFill="1" applyBorder="1"/>
    <xf numFmtId="0" fontId="40" fillId="5" borderId="11" xfId="0" applyFont="1" applyFill="1" applyBorder="1" applyAlignment="1">
      <alignment horizontal="center"/>
    </xf>
    <xf numFmtId="0" fontId="66" fillId="50" borderId="11" xfId="0" applyFont="1" applyFill="1" applyBorder="1" applyAlignment="1">
      <alignment horizontal="center"/>
    </xf>
    <xf numFmtId="0" fontId="66" fillId="52" borderId="11" xfId="0" applyFont="1" applyFill="1" applyBorder="1" applyAlignment="1">
      <alignment horizontal="center"/>
    </xf>
    <xf numFmtId="0" fontId="66" fillId="51" borderId="11" xfId="0" applyFont="1" applyFill="1" applyBorder="1" applyAlignment="1">
      <alignment horizontal="center"/>
    </xf>
    <xf numFmtId="0" fontId="66" fillId="6" borderId="11" xfId="0" applyFont="1" applyFill="1" applyBorder="1" applyAlignment="1">
      <alignment horizontal="center"/>
    </xf>
    <xf numFmtId="0" fontId="66" fillId="50" borderId="10" xfId="0" applyFont="1" applyFill="1" applyBorder="1" applyAlignment="1">
      <alignment horizontal="center"/>
    </xf>
    <xf numFmtId="0" fontId="40" fillId="5" borderId="36" xfId="0" applyFont="1" applyFill="1" applyBorder="1" applyAlignment="1">
      <alignment horizontal="center"/>
    </xf>
    <xf numFmtId="0" fontId="40" fillId="5" borderId="39" xfId="0" applyFont="1" applyFill="1" applyBorder="1" applyAlignment="1">
      <alignment horizontal="center"/>
    </xf>
    <xf numFmtId="0" fontId="66" fillId="50" borderId="147" xfId="0" applyFont="1" applyFill="1" applyBorder="1" applyAlignment="1">
      <alignment horizontal="center"/>
    </xf>
    <xf numFmtId="0" fontId="66" fillId="52" borderId="147" xfId="0" applyFont="1" applyFill="1" applyBorder="1" applyAlignment="1">
      <alignment horizontal="center"/>
    </xf>
    <xf numFmtId="0" fontId="66" fillId="51" borderId="147" xfId="0" applyFont="1" applyFill="1" applyBorder="1" applyAlignment="1">
      <alignment horizontal="center"/>
    </xf>
    <xf numFmtId="0" fontId="66" fillId="6" borderId="147" xfId="0" applyFont="1" applyFill="1" applyBorder="1" applyAlignment="1">
      <alignment horizontal="center"/>
    </xf>
    <xf numFmtId="0" fontId="66" fillId="50" borderId="146" xfId="0" applyFont="1" applyFill="1" applyBorder="1" applyAlignment="1">
      <alignment horizontal="center"/>
    </xf>
    <xf numFmtId="0" fontId="43" fillId="13" borderId="0" xfId="0" applyFont="1" applyFill="1"/>
    <xf numFmtId="0" fontId="156" fillId="2" borderId="121" xfId="3599" applyFont="1" applyFill="1" applyBorder="1" applyAlignment="1">
      <alignment horizontal="right"/>
    </xf>
    <xf numFmtId="0" fontId="44" fillId="2" borderId="171" xfId="0" applyNumberFormat="1" applyFont="1" applyFill="1" applyBorder="1" applyAlignment="1" applyProtection="1">
      <alignment horizontal="center" vertical="center" wrapText="1"/>
    </xf>
    <xf numFmtId="0" fontId="44" fillId="2" borderId="175" xfId="0" applyNumberFormat="1" applyFont="1" applyFill="1" applyBorder="1" applyAlignment="1" applyProtection="1">
      <alignment horizontal="center" vertical="center" wrapText="1"/>
    </xf>
    <xf numFmtId="0" fontId="44" fillId="2" borderId="227" xfId="0" applyNumberFormat="1" applyFont="1" applyFill="1" applyBorder="1" applyAlignment="1" applyProtection="1">
      <alignment horizontal="center" vertical="center" wrapText="1"/>
    </xf>
    <xf numFmtId="0" fontId="44" fillId="2" borderId="233" xfId="0" applyNumberFormat="1" applyFont="1" applyFill="1" applyBorder="1" applyAlignment="1" applyProtection="1">
      <alignment horizontal="center" vertical="center" wrapText="1"/>
    </xf>
    <xf numFmtId="0" fontId="44" fillId="2" borderId="216" xfId="0" applyNumberFormat="1" applyFont="1" applyFill="1" applyBorder="1" applyAlignment="1" applyProtection="1">
      <alignment horizontal="center" vertical="center" wrapText="1"/>
    </xf>
    <xf numFmtId="0" fontId="44" fillId="2" borderId="224" xfId="0" applyNumberFormat="1" applyFont="1" applyFill="1" applyBorder="1" applyAlignment="1" applyProtection="1">
      <alignment horizontal="center" vertical="center" wrapText="1"/>
    </xf>
    <xf numFmtId="0" fontId="72" fillId="15" borderId="171" xfId="0" applyNumberFormat="1" applyFont="1" applyFill="1" applyBorder="1" applyAlignment="1" applyProtection="1">
      <alignment horizontal="center" vertical="center"/>
    </xf>
    <xf numFmtId="0" fontId="72" fillId="15" borderId="81" xfId="0" applyNumberFormat="1" applyFont="1" applyFill="1" applyBorder="1" applyAlignment="1" applyProtection="1">
      <alignment horizontal="center" vertical="center"/>
    </xf>
    <xf numFmtId="0" fontId="72" fillId="15" borderId="238" xfId="0" applyNumberFormat="1" applyFont="1" applyFill="1" applyBorder="1" applyAlignment="1" applyProtection="1">
      <alignment horizontal="center" vertical="center"/>
    </xf>
    <xf numFmtId="0" fontId="72" fillId="15" borderId="227" xfId="0" applyNumberFormat="1" applyFont="1" applyFill="1" applyBorder="1" applyAlignment="1" applyProtection="1">
      <alignment horizontal="center" vertical="center"/>
    </xf>
    <xf numFmtId="0" fontId="72" fillId="15" borderId="0" xfId="0" applyNumberFormat="1" applyFont="1" applyFill="1" applyBorder="1" applyAlignment="1" applyProtection="1">
      <alignment horizontal="center" vertical="center"/>
    </xf>
    <xf numFmtId="0" fontId="72" fillId="15" borderId="192" xfId="0" applyNumberFormat="1" applyFont="1" applyFill="1" applyBorder="1" applyAlignment="1" applyProtection="1">
      <alignment horizontal="center" vertical="center"/>
    </xf>
    <xf numFmtId="0" fontId="72" fillId="15" borderId="216" xfId="0" applyNumberFormat="1" applyFont="1" applyFill="1" applyBorder="1" applyAlignment="1" applyProtection="1">
      <alignment horizontal="center" vertical="center"/>
    </xf>
    <xf numFmtId="0" fontId="72" fillId="15" borderId="49" xfId="0" applyNumberFormat="1" applyFont="1" applyFill="1" applyBorder="1" applyAlignment="1" applyProtection="1">
      <alignment horizontal="center" vertical="center"/>
    </xf>
    <xf numFmtId="0" fontId="72" fillId="15" borderId="214" xfId="0" applyNumberFormat="1" applyFont="1" applyFill="1" applyBorder="1" applyAlignment="1" applyProtection="1">
      <alignment horizontal="center" vertical="center"/>
    </xf>
    <xf numFmtId="0" fontId="76" fillId="2" borderId="6" xfId="0" applyFont="1" applyFill="1" applyBorder="1" applyAlignment="1">
      <alignment horizontal="center" vertical="center" wrapText="1"/>
    </xf>
    <xf numFmtId="0" fontId="76" fillId="2" borderId="7" xfId="0" applyFont="1" applyFill="1" applyBorder="1" applyAlignment="1">
      <alignment horizontal="center" vertical="center" wrapText="1"/>
    </xf>
    <xf numFmtId="0" fontId="76" fillId="2" borderId="10" xfId="0" applyFont="1" applyFill="1" applyBorder="1" applyAlignment="1">
      <alignment horizontal="center" vertical="center" wrapText="1"/>
    </xf>
    <xf numFmtId="0" fontId="76" fillId="2" borderId="11" xfId="0" applyFont="1" applyFill="1" applyBorder="1" applyAlignment="1">
      <alignment horizontal="center" vertical="center" wrapText="1"/>
    </xf>
    <xf numFmtId="0" fontId="94" fillId="2" borderId="151" xfId="0" applyFont="1" applyFill="1" applyBorder="1" applyAlignment="1">
      <alignment horizontal="center" vertical="center"/>
    </xf>
    <xf numFmtId="0" fontId="94" fillId="2" borderId="152" xfId="0" applyFont="1" applyFill="1" applyBorder="1" applyAlignment="1">
      <alignment horizontal="center" vertical="center"/>
    </xf>
    <xf numFmtId="0" fontId="40" fillId="2" borderId="7" xfId="0" applyFont="1" applyFill="1" applyBorder="1" applyAlignment="1">
      <alignment horizontal="right" vertical="center"/>
    </xf>
    <xf numFmtId="0" fontId="40" fillId="2" borderId="117" xfId="0" applyFont="1" applyFill="1" applyBorder="1" applyAlignment="1">
      <alignment horizontal="right" vertical="center"/>
    </xf>
    <xf numFmtId="0" fontId="40" fillId="2" borderId="95" xfId="0" applyFont="1" applyFill="1" applyBorder="1" applyAlignment="1">
      <alignment horizontal="right" vertical="center"/>
    </xf>
    <xf numFmtId="0" fontId="98" fillId="2" borderId="108" xfId="0" applyFont="1" applyFill="1" applyBorder="1" applyAlignment="1">
      <alignment horizontal="center" vertical="center"/>
    </xf>
    <xf numFmtId="0" fontId="98" fillId="2" borderId="109" xfId="0" applyFont="1" applyFill="1" applyBorder="1" applyAlignment="1">
      <alignment horizontal="center" vertical="center"/>
    </xf>
    <xf numFmtId="0" fontId="98" fillId="2" borderId="139" xfId="0" applyFont="1" applyFill="1" applyBorder="1" applyAlignment="1">
      <alignment horizontal="center" vertical="center"/>
    </xf>
    <xf numFmtId="0" fontId="41" fillId="2" borderId="6" xfId="0" applyFont="1" applyFill="1" applyBorder="1" applyAlignment="1">
      <alignment horizontal="center" vertical="center" wrapText="1"/>
    </xf>
    <xf numFmtId="0" fontId="41" fillId="2" borderId="7" xfId="0" applyFont="1" applyFill="1" applyBorder="1" applyAlignment="1">
      <alignment horizontal="center" vertical="center" wrapText="1"/>
    </xf>
    <xf numFmtId="0" fontId="41" fillId="2" borderId="10" xfId="0" applyFont="1" applyFill="1" applyBorder="1" applyAlignment="1">
      <alignment horizontal="center" vertical="center" wrapText="1"/>
    </xf>
    <xf numFmtId="0" fontId="41" fillId="2" borderId="11" xfId="0" applyFont="1" applyFill="1" applyBorder="1" applyAlignment="1">
      <alignment horizontal="center" vertical="center" wrapText="1"/>
    </xf>
    <xf numFmtId="0" fontId="40" fillId="2" borderId="11" xfId="0" applyNumberFormat="1" applyFont="1" applyFill="1" applyBorder="1" applyAlignment="1">
      <alignment horizontal="right" vertical="center"/>
    </xf>
    <xf numFmtId="0" fontId="40" fillId="2" borderId="36" xfId="0" applyFont="1" applyFill="1" applyBorder="1" applyAlignment="1">
      <alignment horizontal="right" vertical="center"/>
    </xf>
    <xf numFmtId="0" fontId="40" fillId="2" borderId="37" xfId="0" applyFont="1" applyFill="1" applyBorder="1" applyAlignment="1">
      <alignment horizontal="right" vertical="center"/>
    </xf>
    <xf numFmtId="0" fontId="40" fillId="2" borderId="10" xfId="0" applyFont="1" applyFill="1" applyBorder="1" applyAlignment="1">
      <alignment horizontal="right" vertical="center"/>
    </xf>
    <xf numFmtId="0" fontId="40" fillId="2" borderId="11" xfId="0" applyFont="1" applyFill="1" applyBorder="1" applyAlignment="1">
      <alignment horizontal="right" vertical="center"/>
    </xf>
    <xf numFmtId="0" fontId="71" fillId="2" borderId="145" xfId="0" applyFont="1" applyFill="1" applyBorder="1" applyAlignment="1">
      <alignment horizontal="center" vertical="center"/>
    </xf>
    <xf numFmtId="0" fontId="71" fillId="2" borderId="147" xfId="0" applyFont="1" applyFill="1" applyBorder="1" applyAlignment="1">
      <alignment horizontal="center" vertical="center"/>
    </xf>
    <xf numFmtId="0" fontId="76" fillId="2" borderId="133" xfId="0" applyFont="1" applyFill="1" applyBorder="1" applyAlignment="1">
      <alignment horizontal="center" vertical="center" wrapText="1"/>
    </xf>
    <xf numFmtId="0" fontId="76" fillId="2" borderId="135" xfId="0" applyFont="1" applyFill="1" applyBorder="1" applyAlignment="1">
      <alignment horizontal="center" vertical="center" wrapText="1"/>
    </xf>
    <xf numFmtId="0" fontId="94" fillId="2" borderId="134" xfId="0" applyFont="1" applyFill="1" applyBorder="1" applyAlignment="1">
      <alignment horizontal="center" vertical="center"/>
    </xf>
    <xf numFmtId="0" fontId="94" fillId="2" borderId="136" xfId="0" applyFont="1" applyFill="1" applyBorder="1" applyAlignment="1">
      <alignment horizontal="center" vertical="center"/>
    </xf>
    <xf numFmtId="0" fontId="40" fillId="2" borderId="142" xfId="0" applyNumberFormat="1" applyFont="1" applyFill="1" applyBorder="1" applyAlignment="1">
      <alignment horizontal="right" vertical="center"/>
    </xf>
    <xf numFmtId="0" fontId="40" fillId="2" borderId="3" xfId="0" applyNumberFormat="1" applyFont="1" applyFill="1" applyBorder="1" applyAlignment="1">
      <alignment horizontal="right" vertical="center"/>
    </xf>
    <xf numFmtId="0" fontId="40" fillId="2" borderId="95" xfId="0" applyNumberFormat="1" applyFont="1" applyFill="1" applyBorder="1" applyAlignment="1">
      <alignment horizontal="right" vertical="center"/>
    </xf>
    <xf numFmtId="0" fontId="40" fillId="2" borderId="113" xfId="0" applyNumberFormat="1" applyFont="1" applyFill="1" applyBorder="1" applyAlignment="1">
      <alignment horizontal="right" vertical="center"/>
    </xf>
    <xf numFmtId="0" fontId="40" fillId="2" borderId="114" xfId="0" applyNumberFormat="1" applyFont="1" applyFill="1" applyBorder="1" applyAlignment="1">
      <alignment horizontal="right" vertical="center"/>
    </xf>
    <xf numFmtId="0" fontId="40" fillId="2" borderId="93" xfId="0" applyNumberFormat="1" applyFont="1" applyFill="1" applyBorder="1" applyAlignment="1">
      <alignment horizontal="right" vertical="center"/>
    </xf>
    <xf numFmtId="0" fontId="40" fillId="2" borderId="91" xfId="0" applyNumberFormat="1" applyFont="1" applyFill="1" applyBorder="1" applyAlignment="1">
      <alignment horizontal="right" vertical="center"/>
    </xf>
    <xf numFmtId="0" fontId="40" fillId="2" borderId="150" xfId="0" applyNumberFormat="1" applyFont="1" applyFill="1" applyBorder="1" applyAlignment="1">
      <alignment horizontal="right" vertical="center"/>
    </xf>
    <xf numFmtId="0" fontId="40" fillId="2" borderId="5" xfId="0" applyFont="1" applyFill="1" applyBorder="1" applyAlignment="1">
      <alignment horizontal="right" vertical="center"/>
    </xf>
    <xf numFmtId="0" fontId="40" fillId="2" borderId="0" xfId="0" applyFont="1" applyFill="1" applyBorder="1" applyAlignment="1">
      <alignment horizontal="right" vertical="center"/>
    </xf>
    <xf numFmtId="0" fontId="40" fillId="2" borderId="0" xfId="0" applyNumberFormat="1" applyFont="1" applyFill="1" applyBorder="1" applyAlignment="1">
      <alignment horizontal="right" vertical="center"/>
    </xf>
    <xf numFmtId="0" fontId="161" fillId="0" borderId="0" xfId="0" applyFont="1" applyFill="1" applyAlignment="1">
      <alignment horizontal="center" vertical="center" wrapText="1"/>
    </xf>
    <xf numFmtId="0" fontId="161" fillId="0" borderId="0" xfId="0" applyFont="1" applyFill="1" applyAlignment="1">
      <alignment horizontal="center" vertical="center"/>
    </xf>
    <xf numFmtId="0" fontId="67" fillId="2" borderId="47" xfId="0" applyNumberFormat="1" applyFont="1" applyFill="1" applyBorder="1" applyAlignment="1" applyProtection="1">
      <alignment horizontal="left"/>
      <protection locked="0"/>
    </xf>
    <xf numFmtId="0" fontId="72" fillId="2" borderId="100" xfId="0" applyNumberFormat="1" applyFont="1" applyFill="1" applyBorder="1" applyAlignment="1" applyProtection="1">
      <alignment horizontal="right" vertical="center" shrinkToFit="1"/>
      <protection locked="0"/>
    </xf>
    <xf numFmtId="0" fontId="72" fillId="2" borderId="47" xfId="0" applyNumberFormat="1" applyFont="1" applyFill="1" applyBorder="1" applyAlignment="1" applyProtection="1">
      <alignment horizontal="right" vertical="center" shrinkToFit="1"/>
      <protection locked="0"/>
    </xf>
    <xf numFmtId="0" fontId="72" fillId="2" borderId="89" xfId="0" applyNumberFormat="1" applyFont="1" applyFill="1" applyBorder="1" applyAlignment="1" applyProtection="1">
      <alignment horizontal="right" vertical="center" shrinkToFit="1"/>
      <protection locked="0"/>
    </xf>
    <xf numFmtId="0" fontId="67" fillId="2" borderId="111" xfId="0" applyNumberFormat="1" applyFont="1" applyFill="1" applyBorder="1" applyAlignment="1" applyProtection="1">
      <alignment horizontal="right" vertical="center"/>
      <protection locked="0"/>
    </xf>
    <xf numFmtId="0" fontId="67" fillId="2" borderId="91" xfId="0" applyNumberFormat="1" applyFont="1" applyFill="1" applyBorder="1" applyAlignment="1" applyProtection="1">
      <alignment horizontal="right" vertical="center"/>
      <protection locked="0"/>
    </xf>
    <xf numFmtId="0" fontId="40" fillId="2" borderId="0" xfId="0" applyFont="1" applyFill="1" applyAlignment="1">
      <alignment horizontal="center" vertical="center"/>
    </xf>
    <xf numFmtId="0" fontId="158" fillId="2" borderId="212" xfId="0" applyFont="1" applyFill="1" applyBorder="1" applyAlignment="1" applyProtection="1">
      <alignment horizontal="left" vertical="center"/>
      <protection locked="0"/>
    </xf>
    <xf numFmtId="0" fontId="40" fillId="2" borderId="0" xfId="0" applyNumberFormat="1" applyFont="1" applyFill="1" applyBorder="1" applyAlignment="1">
      <alignment horizontal="left"/>
    </xf>
    <xf numFmtId="0" fontId="41" fillId="2" borderId="153" xfId="0" applyNumberFormat="1" applyFont="1" applyFill="1" applyBorder="1" applyAlignment="1">
      <alignment horizontal="center" vertical="center" wrapText="1"/>
    </xf>
    <xf numFmtId="0" fontId="41" fillId="2" borderId="72" xfId="0" applyNumberFormat="1" applyFont="1" applyFill="1" applyBorder="1" applyAlignment="1">
      <alignment horizontal="center" vertical="center" wrapText="1"/>
    </xf>
    <xf numFmtId="0" fontId="41" fillId="2" borderId="73" xfId="0" applyNumberFormat="1" applyFont="1" applyFill="1" applyBorder="1" applyAlignment="1">
      <alignment horizontal="center" vertical="center" wrapText="1"/>
    </xf>
    <xf numFmtId="0" fontId="41" fillId="2" borderId="154" xfId="0" applyNumberFormat="1" applyFont="1" applyFill="1" applyBorder="1" applyAlignment="1">
      <alignment horizontal="center" vertical="center" wrapText="1"/>
    </xf>
    <xf numFmtId="0" fontId="41" fillId="2" borderId="75" xfId="0" applyNumberFormat="1" applyFont="1" applyFill="1" applyBorder="1" applyAlignment="1">
      <alignment horizontal="center" vertical="center" wrapText="1"/>
    </xf>
    <xf numFmtId="0" fontId="41" fillId="2" borderId="76" xfId="0" applyNumberFormat="1" applyFont="1" applyFill="1" applyBorder="1" applyAlignment="1">
      <alignment horizontal="center" vertical="center" wrapText="1"/>
    </xf>
    <xf numFmtId="0" fontId="76" fillId="2" borderId="137" xfId="0" applyFont="1" applyFill="1" applyBorder="1" applyAlignment="1">
      <alignment horizontal="center" vertical="center" wrapText="1"/>
    </xf>
    <xf numFmtId="0" fontId="76" fillId="2" borderId="106" xfId="0" applyFont="1" applyFill="1" applyBorder="1" applyAlignment="1">
      <alignment horizontal="center" vertical="center" wrapText="1"/>
    </xf>
    <xf numFmtId="0" fontId="76" fillId="2" borderId="138" xfId="0" applyFont="1" applyFill="1" applyBorder="1" applyAlignment="1">
      <alignment horizontal="center" vertical="center" wrapText="1"/>
    </xf>
    <xf numFmtId="0" fontId="76" fillId="2" borderId="122" xfId="0" applyFont="1" applyFill="1" applyBorder="1" applyAlignment="1">
      <alignment horizontal="center" vertical="center" wrapText="1"/>
    </xf>
    <xf numFmtId="0" fontId="75" fillId="2" borderId="107" xfId="0" applyFont="1" applyFill="1" applyBorder="1" applyAlignment="1">
      <alignment horizontal="center" vertical="center"/>
    </xf>
    <xf numFmtId="0" fontId="75" fillId="2" borderId="123" xfId="0" applyFont="1" applyFill="1" applyBorder="1" applyAlignment="1">
      <alignment horizontal="center" vertical="center"/>
    </xf>
    <xf numFmtId="180" fontId="72" fillId="2" borderId="109" xfId="2664" applyNumberFormat="1" applyFill="1" applyBorder="1" applyAlignment="1" applyProtection="1">
      <alignment horizontal="left" vertical="center"/>
      <protection locked="0"/>
    </xf>
    <xf numFmtId="180" fontId="72" fillId="2" borderId="110" xfId="2664" applyNumberFormat="1" applyFill="1" applyBorder="1" applyAlignment="1" applyProtection="1">
      <alignment horizontal="left" vertical="center"/>
      <protection locked="0"/>
    </xf>
    <xf numFmtId="0" fontId="76" fillId="2" borderId="117" xfId="0" quotePrefix="1" applyNumberFormat="1" applyFont="1" applyFill="1" applyBorder="1" applyAlignment="1" applyProtection="1">
      <alignment horizontal="left" vertical="center" shrinkToFit="1"/>
      <protection locked="0"/>
    </xf>
    <xf numFmtId="0" fontId="76" fillId="2" borderId="95" xfId="0" quotePrefix="1" applyNumberFormat="1" applyFont="1" applyFill="1" applyBorder="1" applyAlignment="1" applyProtection="1">
      <alignment horizontal="left" vertical="center" shrinkToFit="1"/>
      <protection locked="0"/>
    </xf>
    <xf numFmtId="0" fontId="68" fillId="2" borderId="10" xfId="0" applyFont="1" applyFill="1" applyBorder="1" applyAlignment="1">
      <alignment horizontal="center" vertical="top"/>
    </xf>
    <xf numFmtId="0" fontId="68" fillId="2" borderId="11" xfId="0" applyFont="1" applyFill="1" applyBorder="1" applyAlignment="1">
      <alignment horizontal="center" vertical="top"/>
    </xf>
    <xf numFmtId="0" fontId="68" fillId="2" borderId="12" xfId="0" applyFont="1" applyFill="1" applyBorder="1" applyAlignment="1">
      <alignment horizontal="center" vertical="top"/>
    </xf>
    <xf numFmtId="0" fontId="107" fillId="2" borderId="0" xfId="3599" applyFont="1" applyFill="1" applyBorder="1" applyAlignment="1" applyProtection="1">
      <alignment horizontal="left"/>
    </xf>
    <xf numFmtId="0" fontId="45" fillId="2" borderId="11" xfId="3599" applyFont="1" applyFill="1" applyBorder="1" applyAlignment="1">
      <alignment horizontal="center" vertical="center"/>
    </xf>
    <xf numFmtId="0" fontId="45" fillId="2" borderId="0" xfId="3599" applyFont="1" applyFill="1" applyBorder="1" applyAlignment="1">
      <alignment horizontal="center" vertical="center"/>
    </xf>
    <xf numFmtId="1" fontId="72" fillId="2" borderId="103" xfId="2664" applyNumberFormat="1" applyFill="1" applyBorder="1" applyAlignment="1" applyProtection="1">
      <alignment horizontal="left" vertical="center"/>
      <protection locked="0"/>
    </xf>
    <xf numFmtId="1" fontId="72" fillId="2" borderId="104" xfId="2664" applyNumberFormat="1" applyFill="1" applyBorder="1" applyAlignment="1" applyProtection="1">
      <alignment horizontal="left" vertical="center"/>
      <protection locked="0"/>
    </xf>
    <xf numFmtId="0" fontId="84" fillId="2" borderId="0" xfId="3599" applyFont="1" applyFill="1" applyBorder="1" applyAlignment="1">
      <alignment horizontal="left"/>
    </xf>
    <xf numFmtId="1" fontId="72" fillId="2" borderId="172" xfId="2664" applyNumberFormat="1" applyFill="1" applyBorder="1" applyAlignment="1" applyProtection="1">
      <alignment horizontal="center" vertical="center"/>
      <protection locked="0"/>
    </xf>
    <xf numFmtId="1" fontId="72" fillId="2" borderId="104" xfId="2664" applyNumberFormat="1" applyFill="1" applyBorder="1" applyAlignment="1" applyProtection="1">
      <alignment horizontal="center" vertical="center"/>
      <protection locked="0"/>
    </xf>
    <xf numFmtId="1" fontId="72" fillId="2" borderId="105" xfId="2664" applyNumberFormat="1" applyFill="1" applyBorder="1" applyAlignment="1" applyProtection="1">
      <alignment horizontal="center" vertical="center"/>
      <protection locked="0"/>
    </xf>
    <xf numFmtId="0" fontId="81" fillId="2" borderId="197" xfId="0" applyFont="1" applyFill="1" applyBorder="1" applyAlignment="1" applyProtection="1">
      <alignment horizontal="left" vertical="center"/>
      <protection locked="0"/>
    </xf>
    <xf numFmtId="0" fontId="76" fillId="2" borderId="100" xfId="0" quotePrefix="1" applyNumberFormat="1" applyFont="1" applyFill="1" applyBorder="1" applyAlignment="1" applyProtection="1">
      <alignment horizontal="left" vertical="center" shrinkToFit="1"/>
      <protection locked="0"/>
    </xf>
    <xf numFmtId="0" fontId="76" fillId="2" borderId="47" xfId="0" quotePrefix="1" applyNumberFormat="1" applyFont="1" applyFill="1" applyBorder="1" applyAlignment="1" applyProtection="1">
      <alignment horizontal="left" vertical="center" shrinkToFit="1"/>
      <protection locked="0"/>
    </xf>
    <xf numFmtId="0" fontId="92" fillId="2" borderId="7" xfId="0" applyFont="1" applyFill="1" applyBorder="1" applyAlignment="1" applyProtection="1">
      <alignment horizontal="center" vertical="top"/>
    </xf>
    <xf numFmtId="0" fontId="92" fillId="2" borderId="0" xfId="0" applyFont="1" applyFill="1" applyBorder="1" applyAlignment="1" applyProtection="1">
      <alignment horizontal="center" vertical="top"/>
    </xf>
    <xf numFmtId="0" fontId="72" fillId="2" borderId="45" xfId="0" applyFont="1" applyFill="1" applyBorder="1" applyAlignment="1" applyProtection="1">
      <alignment horizontal="left" vertical="center" shrinkToFit="1"/>
      <protection locked="0"/>
    </xf>
    <xf numFmtId="0" fontId="72" fillId="2" borderId="47" xfId="0" applyFont="1" applyFill="1" applyBorder="1" applyAlignment="1" applyProtection="1">
      <alignment horizontal="left" vertical="center" shrinkToFit="1"/>
      <protection locked="0"/>
    </xf>
    <xf numFmtId="0" fontId="72" fillId="2" borderId="46" xfId="0" applyFont="1" applyFill="1" applyBorder="1" applyAlignment="1" applyProtection="1">
      <alignment horizontal="left" vertical="center" shrinkToFit="1"/>
      <protection locked="0"/>
    </xf>
    <xf numFmtId="0" fontId="83" fillId="2" borderId="45" xfId="0" applyFont="1" applyFill="1" applyBorder="1" applyAlignment="1" applyProtection="1">
      <alignment horizontal="left" vertical="center"/>
      <protection locked="0"/>
    </xf>
    <xf numFmtId="0" fontId="83" fillId="2" borderId="46" xfId="0" applyFont="1" applyFill="1" applyBorder="1" applyAlignment="1" applyProtection="1">
      <alignment horizontal="left" vertical="center"/>
      <protection locked="0"/>
    </xf>
    <xf numFmtId="0" fontId="45" fillId="2" borderId="0" xfId="3599" applyFont="1" applyFill="1" applyBorder="1" applyAlignment="1" applyProtection="1">
      <alignment horizontal="center"/>
    </xf>
    <xf numFmtId="0" fontId="98" fillId="2" borderId="6" xfId="0" applyFont="1" applyFill="1" applyBorder="1" applyAlignment="1">
      <alignment horizontal="center" vertical="center"/>
    </xf>
    <xf numFmtId="0" fontId="98" fillId="2" borderId="7" xfId="0" applyFont="1" applyFill="1" applyBorder="1" applyAlignment="1">
      <alignment horizontal="center" vertical="center"/>
    </xf>
    <xf numFmtId="0" fontId="98" fillId="2" borderId="8" xfId="0" applyFont="1" applyFill="1" applyBorder="1" applyAlignment="1">
      <alignment horizontal="center" vertical="center"/>
    </xf>
    <xf numFmtId="0" fontId="40" fillId="2" borderId="153" xfId="0" applyFont="1" applyFill="1" applyBorder="1" applyAlignment="1" applyProtection="1">
      <alignment horizontal="center" vertical="center"/>
      <protection locked="0"/>
    </xf>
    <xf numFmtId="0" fontId="40" fillId="2" borderId="72" xfId="0" applyFont="1" applyFill="1" applyBorder="1" applyAlignment="1" applyProtection="1">
      <alignment horizontal="center" vertical="center"/>
      <protection locked="0"/>
    </xf>
    <xf numFmtId="0" fontId="40" fillId="2" borderId="73" xfId="0" applyFont="1" applyFill="1" applyBorder="1" applyAlignment="1" applyProtection="1">
      <alignment horizontal="center" vertical="center"/>
      <protection locked="0"/>
    </xf>
    <xf numFmtId="0" fontId="40" fillId="2" borderId="154" xfId="0" applyFont="1" applyFill="1" applyBorder="1" applyAlignment="1" applyProtection="1">
      <alignment horizontal="center" vertical="center"/>
      <protection locked="0"/>
    </xf>
    <xf numFmtId="0" fontId="40" fillId="2" borderId="75" xfId="0" applyFont="1" applyFill="1" applyBorder="1" applyAlignment="1" applyProtection="1">
      <alignment horizontal="center" vertical="center"/>
      <protection locked="0"/>
    </xf>
    <xf numFmtId="0" fontId="40" fillId="2" borderId="76" xfId="0" applyFont="1" applyFill="1" applyBorder="1" applyAlignment="1" applyProtection="1">
      <alignment horizontal="center" vertical="center"/>
      <protection locked="0"/>
    </xf>
    <xf numFmtId="0" fontId="40" fillId="2" borderId="6" xfId="0" applyFont="1" applyFill="1" applyBorder="1" applyAlignment="1">
      <alignment horizontal="right" vertical="center"/>
    </xf>
    <xf numFmtId="0" fontId="83" fillId="2" borderId="11" xfId="3599" applyFont="1" applyFill="1" applyBorder="1" applyAlignment="1">
      <alignment horizontal="center" vertical="center"/>
    </xf>
    <xf numFmtId="1" fontId="83" fillId="2" borderId="160" xfId="3599" applyNumberFormat="1" applyFill="1" applyBorder="1" applyAlignment="1" applyProtection="1">
      <alignment horizontal="center" vertical="center"/>
      <protection locked="0"/>
    </xf>
    <xf numFmtId="1" fontId="83" fillId="2" borderId="104" xfId="3599" applyNumberFormat="1" applyFill="1" applyBorder="1" applyAlignment="1" applyProtection="1">
      <alignment horizontal="center" vertical="center"/>
      <protection locked="0"/>
    </xf>
    <xf numFmtId="1" fontId="83" fillId="2" borderId="105" xfId="3599" applyNumberFormat="1" applyFill="1" applyBorder="1" applyAlignment="1" applyProtection="1">
      <alignment horizontal="center" vertical="center"/>
      <protection locked="0"/>
    </xf>
    <xf numFmtId="0" fontId="94" fillId="2" borderId="140" xfId="0" applyFont="1" applyFill="1" applyBorder="1" applyAlignment="1">
      <alignment horizontal="center" vertical="center"/>
    </xf>
    <xf numFmtId="0" fontId="94" fillId="2" borderId="141" xfId="0" applyFont="1" applyFill="1" applyBorder="1" applyAlignment="1">
      <alignment horizontal="center" vertical="center"/>
    </xf>
    <xf numFmtId="1" fontId="95" fillId="2" borderId="10" xfId="0" applyNumberFormat="1" applyFont="1" applyFill="1" applyBorder="1" applyAlignment="1">
      <alignment horizontal="center" vertical="center"/>
    </xf>
    <xf numFmtId="1" fontId="95" fillId="2" borderId="11" xfId="0" applyNumberFormat="1" applyFont="1" applyFill="1" applyBorder="1" applyAlignment="1">
      <alignment horizontal="center" vertical="center"/>
    </xf>
    <xf numFmtId="1" fontId="95" fillId="2" borderId="12" xfId="0" applyNumberFormat="1" applyFont="1" applyFill="1" applyBorder="1" applyAlignment="1">
      <alignment horizontal="center" vertical="center"/>
    </xf>
    <xf numFmtId="0" fontId="114" fillId="15" borderId="0" xfId="0" applyFont="1" applyFill="1" applyAlignment="1">
      <alignment horizontal="left"/>
    </xf>
    <xf numFmtId="0" fontId="40" fillId="2" borderId="0" xfId="0" applyNumberFormat="1" applyFont="1" applyFill="1" applyBorder="1" applyAlignment="1" applyProtection="1">
      <alignment horizontal="left" vertical="top" wrapText="1"/>
      <protection locked="0"/>
    </xf>
    <xf numFmtId="0" fontId="40" fillId="2" borderId="111" xfId="0" applyFont="1" applyFill="1" applyBorder="1" applyAlignment="1">
      <alignment horizontal="right" vertical="center"/>
    </xf>
    <xf numFmtId="0" fontId="40" fillId="2" borderId="91" xfId="0" applyFont="1" applyFill="1" applyBorder="1" applyAlignment="1">
      <alignment horizontal="right" vertical="center"/>
    </xf>
    <xf numFmtId="0" fontId="40" fillId="2" borderId="88" xfId="0" applyNumberFormat="1" applyFont="1" applyFill="1" applyBorder="1" applyAlignment="1" applyProtection="1">
      <alignment horizontal="center" vertical="center"/>
      <protection locked="0"/>
    </xf>
    <xf numFmtId="0" fontId="40" fillId="2" borderId="86" xfId="0" applyNumberFormat="1" applyFont="1" applyFill="1" applyBorder="1" applyAlignment="1" applyProtection="1">
      <alignment horizontal="center" vertical="center"/>
      <protection locked="0"/>
    </xf>
    <xf numFmtId="0" fontId="40" fillId="2" borderId="87" xfId="0" applyNumberFormat="1" applyFont="1" applyFill="1" applyBorder="1" applyAlignment="1" applyProtection="1">
      <alignment horizontal="center" vertical="center"/>
      <protection locked="0"/>
    </xf>
    <xf numFmtId="0" fontId="45" fillId="2" borderId="11" xfId="3599" applyFont="1" applyFill="1" applyBorder="1" applyAlignment="1">
      <alignment horizontal="left" vertical="center"/>
    </xf>
    <xf numFmtId="0" fontId="83" fillId="2" borderId="106" xfId="3599" applyFill="1" applyBorder="1" applyAlignment="1">
      <alignment horizontal="center" vertical="center"/>
    </xf>
    <xf numFmtId="0" fontId="40" fillId="2" borderId="88" xfId="0" applyNumberFormat="1" applyFont="1" applyFill="1" applyBorder="1" applyAlignment="1" applyProtection="1">
      <alignment horizontal="left" vertical="center"/>
      <protection locked="0"/>
    </xf>
    <xf numFmtId="0" fontId="40" fillId="2" borderId="86" xfId="0" applyNumberFormat="1" applyFont="1" applyFill="1" applyBorder="1" applyAlignment="1" applyProtection="1">
      <alignment horizontal="left" vertical="center"/>
      <protection locked="0"/>
    </xf>
    <xf numFmtId="0" fontId="40" fillId="2" borderId="87" xfId="0" applyNumberFormat="1" applyFont="1" applyFill="1" applyBorder="1" applyAlignment="1" applyProtection="1">
      <alignment horizontal="left" vertical="center"/>
      <protection locked="0"/>
    </xf>
    <xf numFmtId="0" fontId="40" fillId="2" borderId="7" xfId="0" applyNumberFormat="1" applyFont="1" applyFill="1" applyBorder="1" applyAlignment="1">
      <alignment horizontal="right" vertical="center"/>
    </xf>
    <xf numFmtId="168" fontId="83" fillId="2" borderId="122" xfId="3599" applyNumberFormat="1" applyFill="1" applyBorder="1" applyAlignment="1">
      <alignment horizontal="center" vertical="center"/>
    </xf>
    <xf numFmtId="166" fontId="40" fillId="2" borderId="43" xfId="0" applyNumberFormat="1" applyFont="1" applyFill="1" applyBorder="1" applyAlignment="1" applyProtection="1">
      <alignment horizontal="center" vertical="center"/>
      <protection locked="0"/>
    </xf>
    <xf numFmtId="168" fontId="83" fillId="2" borderId="123" xfId="3599" applyNumberFormat="1" applyFill="1" applyBorder="1" applyAlignment="1">
      <alignment horizontal="center" vertical="center"/>
    </xf>
    <xf numFmtId="0" fontId="40" fillId="2" borderId="43" xfId="0" applyNumberFormat="1" applyFont="1" applyFill="1" applyBorder="1" applyAlignment="1">
      <alignment horizontal="right" vertical="center"/>
    </xf>
    <xf numFmtId="0" fontId="18" fillId="2" borderId="6" xfId="0" applyFont="1" applyFill="1" applyBorder="1" applyAlignment="1">
      <alignment horizontal="center" vertical="center" wrapText="1"/>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18" fillId="2" borderId="10" xfId="0" applyFont="1" applyFill="1" applyBorder="1" applyAlignment="1">
      <alignment horizontal="center" vertical="center"/>
    </xf>
    <xf numFmtId="0" fontId="18" fillId="2" borderId="11" xfId="0" applyFont="1" applyFill="1" applyBorder="1" applyAlignment="1">
      <alignment horizontal="center" vertical="center"/>
    </xf>
    <xf numFmtId="0" fontId="18" fillId="2" borderId="12" xfId="0" applyFont="1" applyFill="1" applyBorder="1" applyAlignment="1">
      <alignment horizontal="center" vertical="center"/>
    </xf>
    <xf numFmtId="0" fontId="40" fillId="2" borderId="161" xfId="0" applyFont="1" applyFill="1" applyBorder="1" applyAlignment="1" applyProtection="1">
      <alignment horizontal="center" vertical="center"/>
      <protection locked="0"/>
    </xf>
    <xf numFmtId="0" fontId="40" fillId="2" borderId="59" xfId="0" applyFont="1" applyFill="1" applyBorder="1" applyAlignment="1" applyProtection="1">
      <alignment horizontal="center" vertical="center"/>
      <protection locked="0"/>
    </xf>
    <xf numFmtId="0" fontId="40" fillId="2" borderId="60" xfId="0" applyFont="1" applyFill="1" applyBorder="1" applyAlignment="1" applyProtection="1">
      <alignment horizontal="center" vertical="center"/>
      <protection locked="0"/>
    </xf>
    <xf numFmtId="0" fontId="40" fillId="2" borderId="162" xfId="0" applyFont="1" applyFill="1" applyBorder="1" applyAlignment="1" applyProtection="1">
      <alignment horizontal="center" vertical="center"/>
      <protection locked="0"/>
    </xf>
    <xf numFmtId="0" fontId="40" fillId="2" borderId="61" xfId="0" applyFont="1" applyFill="1" applyBorder="1" applyAlignment="1" applyProtection="1">
      <alignment horizontal="center" vertical="center"/>
      <protection locked="0"/>
    </xf>
    <xf numFmtId="0" fontId="40" fillId="2" borderId="62" xfId="0" applyFont="1" applyFill="1" applyBorder="1" applyAlignment="1" applyProtection="1">
      <alignment horizontal="center" vertical="center"/>
      <protection locked="0"/>
    </xf>
    <xf numFmtId="0" fontId="72" fillId="2" borderId="95" xfId="0" applyNumberFormat="1" applyFont="1" applyFill="1" applyBorder="1" applyAlignment="1" applyProtection="1">
      <alignment horizontal="right" vertical="center" shrinkToFit="1"/>
      <protection locked="0"/>
    </xf>
    <xf numFmtId="0" fontId="72" fillId="2" borderId="97" xfId="0" applyNumberFormat="1" applyFont="1" applyFill="1" applyBorder="1" applyAlignment="1" applyProtection="1">
      <alignment horizontal="right" vertical="center" shrinkToFit="1"/>
      <protection locked="0"/>
    </xf>
    <xf numFmtId="0" fontId="72" fillId="2" borderId="117" xfId="0" applyNumberFormat="1" applyFont="1" applyFill="1" applyBorder="1" applyAlignment="1" applyProtection="1">
      <alignment horizontal="right" vertical="center" shrinkToFit="1"/>
      <protection locked="0"/>
    </xf>
    <xf numFmtId="0" fontId="87" fillId="2" borderId="10" xfId="0" applyFont="1" applyFill="1" applyBorder="1" applyAlignment="1">
      <alignment horizontal="center" vertical="center"/>
    </xf>
    <xf numFmtId="0" fontId="87" fillId="2" borderId="11" xfId="0" applyFont="1" applyFill="1" applyBorder="1" applyAlignment="1">
      <alignment horizontal="center" vertical="center"/>
    </xf>
    <xf numFmtId="0" fontId="87" fillId="2" borderId="12" xfId="0" applyFont="1" applyFill="1" applyBorder="1" applyAlignment="1">
      <alignment horizontal="center" vertical="center"/>
    </xf>
    <xf numFmtId="0" fontId="40" fillId="2" borderId="83" xfId="0" applyNumberFormat="1" applyFont="1" applyFill="1" applyBorder="1" applyAlignment="1">
      <alignment horizontal="center" vertical="center"/>
    </xf>
    <xf numFmtId="0" fontId="40" fillId="2" borderId="165" xfId="0" applyNumberFormat="1" applyFont="1" applyFill="1" applyBorder="1" applyAlignment="1">
      <alignment horizontal="center" vertical="center"/>
    </xf>
    <xf numFmtId="0" fontId="40" fillId="2" borderId="142" xfId="0" applyFont="1" applyFill="1" applyBorder="1" applyAlignment="1">
      <alignment horizontal="right" vertical="center"/>
    </xf>
    <xf numFmtId="0" fontId="40" fillId="2" borderId="3" xfId="0" applyFont="1" applyFill="1" applyBorder="1" applyAlignment="1">
      <alignment horizontal="right" vertical="center"/>
    </xf>
    <xf numFmtId="0" fontId="72" fillId="2" borderId="117" xfId="2664" applyFill="1" applyBorder="1" applyAlignment="1">
      <alignment horizontal="center"/>
    </xf>
    <xf numFmtId="0" fontId="72" fillId="2" borderId="95" xfId="2664" applyFill="1" applyBorder="1" applyAlignment="1">
      <alignment horizontal="center"/>
    </xf>
    <xf numFmtId="0" fontId="72" fillId="2" borderId="115" xfId="2664" applyFill="1" applyBorder="1" applyAlignment="1">
      <alignment horizontal="center"/>
    </xf>
    <xf numFmtId="0" fontId="42" fillId="2" borderId="2" xfId="0" applyFont="1" applyFill="1" applyBorder="1" applyAlignment="1">
      <alignment horizontal="right" vertical="center"/>
    </xf>
    <xf numFmtId="0" fontId="42" fillId="2" borderId="3" xfId="0" applyFont="1" applyFill="1" applyBorder="1" applyAlignment="1">
      <alignment horizontal="right" vertical="center"/>
    </xf>
    <xf numFmtId="0" fontId="101" fillId="2" borderId="0" xfId="0" applyNumberFormat="1" applyFont="1" applyFill="1" applyBorder="1" applyAlignment="1">
      <alignment horizontal="right" vertical="center"/>
    </xf>
    <xf numFmtId="0" fontId="72" fillId="2" borderId="81" xfId="0" applyNumberFormat="1" applyFont="1" applyFill="1" applyBorder="1" applyAlignment="1" applyProtection="1">
      <alignment horizontal="right" vertical="center" shrinkToFit="1"/>
      <protection locked="0"/>
    </xf>
    <xf numFmtId="0" fontId="72" fillId="2" borderId="94" xfId="0" applyNumberFormat="1" applyFont="1" applyFill="1" applyBorder="1" applyAlignment="1" applyProtection="1">
      <alignment horizontal="right" vertical="center" shrinkToFit="1"/>
      <protection locked="0"/>
    </xf>
    <xf numFmtId="0" fontId="67" fillId="2" borderId="49" xfId="0" applyNumberFormat="1" applyFont="1" applyFill="1" applyBorder="1" applyAlignment="1" applyProtection="1">
      <alignment horizontal="left"/>
      <protection locked="0"/>
    </xf>
    <xf numFmtId="0" fontId="76" fillId="2" borderId="2" xfId="0" applyNumberFormat="1" applyFont="1" applyFill="1" applyBorder="1" applyAlignment="1">
      <alignment horizontal="right" vertical="center"/>
    </xf>
    <xf numFmtId="0" fontId="76" fillId="2" borderId="3" xfId="0" applyNumberFormat="1" applyFont="1" applyFill="1" applyBorder="1" applyAlignment="1">
      <alignment horizontal="right" vertical="center"/>
    </xf>
    <xf numFmtId="174" fontId="44" fillId="2" borderId="3" xfId="0" applyNumberFormat="1" applyFont="1" applyFill="1" applyBorder="1" applyAlignment="1">
      <alignment horizontal="center" vertical="center"/>
    </xf>
    <xf numFmtId="174" fontId="44" fillId="2" borderId="4" xfId="0" applyNumberFormat="1" applyFont="1" applyFill="1" applyBorder="1" applyAlignment="1">
      <alignment horizontal="center" vertical="center"/>
    </xf>
    <xf numFmtId="0" fontId="75" fillId="2" borderId="6" xfId="3599" applyFont="1" applyFill="1" applyBorder="1" applyAlignment="1">
      <alignment horizontal="left" vertical="top"/>
    </xf>
    <xf numFmtId="0" fontId="75" fillId="2" borderId="7" xfId="3599" applyFont="1" applyFill="1" applyBorder="1" applyAlignment="1">
      <alignment horizontal="left" vertical="top"/>
    </xf>
    <xf numFmtId="0" fontId="87" fillId="2" borderId="7" xfId="0" applyFont="1" applyFill="1" applyBorder="1" applyAlignment="1">
      <alignment horizontal="right" vertical="center"/>
    </xf>
    <xf numFmtId="3" fontId="88" fillId="2" borderId="113" xfId="0" applyNumberFormat="1" applyFont="1" applyFill="1" applyBorder="1" applyAlignment="1" applyProtection="1">
      <alignment horizontal="left" vertical="center"/>
      <protection locked="0"/>
    </xf>
    <xf numFmtId="3" fontId="88" fillId="2" borderId="114" xfId="0" applyNumberFormat="1" applyFont="1" applyFill="1" applyBorder="1" applyAlignment="1" applyProtection="1">
      <alignment horizontal="left" vertical="center"/>
      <protection locked="0"/>
    </xf>
    <xf numFmtId="0" fontId="67" fillId="2" borderId="93" xfId="0" applyNumberFormat="1" applyFont="1" applyFill="1" applyBorder="1" applyAlignment="1" applyProtection="1">
      <alignment horizontal="right" vertical="center"/>
      <protection locked="0"/>
    </xf>
    <xf numFmtId="0" fontId="67" fillId="2" borderId="100" xfId="0" applyNumberFormat="1" applyFont="1" applyFill="1" applyBorder="1" applyAlignment="1" applyProtection="1">
      <alignment horizontal="right" vertical="center"/>
      <protection locked="0"/>
    </xf>
    <xf numFmtId="0" fontId="67" fillId="2" borderId="47" xfId="0" applyNumberFormat="1" applyFont="1" applyFill="1" applyBorder="1" applyAlignment="1" applyProtection="1">
      <alignment horizontal="right" vertical="center"/>
      <protection locked="0"/>
    </xf>
    <xf numFmtId="0" fontId="67" fillId="2" borderId="45" xfId="0" applyNumberFormat="1" applyFont="1" applyFill="1" applyBorder="1" applyAlignment="1" applyProtection="1">
      <alignment horizontal="right" vertical="center"/>
      <protection locked="0"/>
    </xf>
    <xf numFmtId="3" fontId="45" fillId="2" borderId="90" xfId="0" applyNumberFormat="1" applyFont="1" applyFill="1" applyBorder="1" applyAlignment="1">
      <alignment horizontal="center" vertical="center"/>
    </xf>
    <xf numFmtId="3" fontId="45" fillId="2" borderId="102" xfId="0" applyNumberFormat="1" applyFont="1" applyFill="1" applyBorder="1" applyAlignment="1">
      <alignment horizontal="center" vertical="center"/>
    </xf>
    <xf numFmtId="3" fontId="44" fillId="2" borderId="82" xfId="0" applyNumberFormat="1" applyFont="1" applyFill="1" applyBorder="1" applyAlignment="1">
      <alignment horizontal="center" vertical="center"/>
    </xf>
    <xf numFmtId="0" fontId="67" fillId="2" borderId="89" xfId="0" applyNumberFormat="1" applyFont="1" applyFill="1" applyBorder="1" applyAlignment="1" applyProtection="1">
      <alignment horizontal="right" vertical="center"/>
      <protection locked="0"/>
    </xf>
    <xf numFmtId="0" fontId="87" fillId="2" borderId="91" xfId="0" applyFont="1" applyFill="1" applyBorder="1" applyAlignment="1">
      <alignment horizontal="center" vertical="center"/>
    </xf>
    <xf numFmtId="0" fontId="87" fillId="2" borderId="112" xfId="0" applyFont="1" applyFill="1" applyBorder="1" applyAlignment="1">
      <alignment horizontal="center" vertical="center"/>
    </xf>
    <xf numFmtId="0" fontId="40" fillId="2" borderId="0" xfId="0" applyNumberFormat="1" applyFont="1" applyFill="1" applyBorder="1" applyAlignment="1" applyProtection="1">
      <alignment horizontal="left" vertical="center" wrapText="1"/>
      <protection locked="0"/>
    </xf>
    <xf numFmtId="0" fontId="40" fillId="2" borderId="153" xfId="0" applyFont="1" applyFill="1" applyBorder="1" applyAlignment="1" applyProtection="1">
      <alignment horizontal="center" vertical="center" wrapText="1"/>
      <protection locked="0"/>
    </xf>
    <xf numFmtId="0" fontId="102" fillId="2" borderId="71" xfId="0" applyFont="1" applyFill="1" applyBorder="1" applyAlignment="1">
      <alignment horizontal="center" vertical="center" wrapText="1"/>
    </xf>
    <xf numFmtId="0" fontId="102" fillId="2" borderId="72" xfId="0" applyFont="1" applyFill="1" applyBorder="1" applyAlignment="1">
      <alignment horizontal="center" vertical="center" wrapText="1"/>
    </xf>
    <xf numFmtId="0" fontId="102" fillId="2" borderId="73" xfId="0" applyFont="1" applyFill="1" applyBorder="1" applyAlignment="1">
      <alignment horizontal="center" vertical="center" wrapText="1"/>
    </xf>
    <xf numFmtId="0" fontId="102" fillId="2" borderId="74" xfId="0" applyFont="1" applyFill="1" applyBorder="1" applyAlignment="1">
      <alignment horizontal="center" vertical="center" wrapText="1"/>
    </xf>
    <xf numFmtId="0" fontId="102" fillId="2" borderId="75" xfId="0" applyFont="1" applyFill="1" applyBorder="1" applyAlignment="1">
      <alignment horizontal="center" vertical="center" wrapText="1"/>
    </xf>
    <xf numFmtId="0" fontId="102" fillId="2" borderId="76" xfId="0" applyFont="1" applyFill="1" applyBorder="1" applyAlignment="1">
      <alignment horizontal="center" vertical="center" wrapText="1"/>
    </xf>
    <xf numFmtId="166" fontId="67" fillId="2" borderId="124" xfId="0" applyNumberFormat="1" applyFont="1" applyFill="1" applyBorder="1" applyAlignment="1">
      <alignment horizontal="left" vertical="center"/>
    </xf>
    <xf numFmtId="166" fontId="67" fillId="2" borderId="125" xfId="0" applyNumberFormat="1" applyFont="1" applyFill="1" applyBorder="1" applyAlignment="1">
      <alignment horizontal="left" vertical="center"/>
    </xf>
    <xf numFmtId="0" fontId="102" fillId="2" borderId="6" xfId="0" applyFont="1" applyFill="1" applyBorder="1" applyAlignment="1">
      <alignment horizontal="center" vertical="center" wrapText="1"/>
    </xf>
    <xf numFmtId="0" fontId="102" fillId="2" borderId="7" xfId="0" applyFont="1" applyFill="1" applyBorder="1" applyAlignment="1">
      <alignment horizontal="center" vertical="center" wrapText="1"/>
    </xf>
    <xf numFmtId="0" fontId="102" fillId="2" borderId="8" xfId="0" applyFont="1" applyFill="1" applyBorder="1" applyAlignment="1">
      <alignment horizontal="center" vertical="center" wrapText="1"/>
    </xf>
    <xf numFmtId="0" fontId="102" fillId="2" borderId="10" xfId="0" applyFont="1" applyFill="1" applyBorder="1" applyAlignment="1">
      <alignment horizontal="center" vertical="center" wrapText="1"/>
    </xf>
    <xf numFmtId="0" fontId="102" fillId="2" borderId="11" xfId="0" applyFont="1" applyFill="1" applyBorder="1" applyAlignment="1">
      <alignment horizontal="center" vertical="center" wrapText="1"/>
    </xf>
    <xf numFmtId="0" fontId="102" fillId="2" borderId="12" xfId="0" applyFont="1" applyFill="1" applyBorder="1" applyAlignment="1">
      <alignment horizontal="center" vertical="center" wrapText="1"/>
    </xf>
    <xf numFmtId="0" fontId="72" fillId="2" borderId="120" xfId="0" applyNumberFormat="1" applyFont="1" applyFill="1" applyBorder="1" applyAlignment="1">
      <alignment horizontal="right" vertical="center"/>
    </xf>
    <xf numFmtId="0" fontId="72" fillId="2" borderId="81" xfId="0" applyNumberFormat="1" applyFont="1" applyFill="1" applyBorder="1" applyAlignment="1">
      <alignment horizontal="right" vertical="center"/>
    </xf>
    <xf numFmtId="0" fontId="72" fillId="2" borderId="94" xfId="0" applyNumberFormat="1" applyFont="1" applyFill="1" applyBorder="1" applyAlignment="1">
      <alignment horizontal="right" vertical="center"/>
    </xf>
    <xf numFmtId="0" fontId="45" fillId="2" borderId="0" xfId="3599" applyNumberFormat="1" applyFont="1" applyFill="1" applyBorder="1" applyAlignment="1">
      <alignment horizontal="right"/>
    </xf>
    <xf numFmtId="0" fontId="67" fillId="2" borderId="117" xfId="0" applyNumberFormat="1" applyFont="1" applyFill="1" applyBorder="1" applyAlignment="1" applyProtection="1">
      <alignment horizontal="right" vertical="center"/>
      <protection locked="0"/>
    </xf>
    <xf numFmtId="0" fontId="67" fillId="2" borderId="95" xfId="0" applyNumberFormat="1" applyFont="1" applyFill="1" applyBorder="1" applyAlignment="1" applyProtection="1">
      <alignment horizontal="right" vertical="center"/>
      <protection locked="0"/>
    </xf>
    <xf numFmtId="0" fontId="67" fillId="2" borderId="97" xfId="0" applyNumberFormat="1" applyFont="1" applyFill="1" applyBorder="1" applyAlignment="1" applyProtection="1">
      <alignment horizontal="right" vertical="center"/>
      <protection locked="0"/>
    </xf>
    <xf numFmtId="0" fontId="72" fillId="2" borderId="0" xfId="0" applyNumberFormat="1" applyFont="1" applyFill="1" applyBorder="1" applyAlignment="1">
      <alignment horizontal="right" vertical="center"/>
    </xf>
    <xf numFmtId="0" fontId="72" fillId="2" borderId="98" xfId="0" applyNumberFormat="1" applyFont="1" applyFill="1" applyBorder="1" applyAlignment="1">
      <alignment horizontal="left"/>
    </xf>
    <xf numFmtId="0" fontId="72" fillId="2" borderId="49" xfId="0" applyNumberFormat="1" applyFont="1" applyFill="1" applyBorder="1" applyAlignment="1">
      <alignment horizontal="left"/>
    </xf>
    <xf numFmtId="0" fontId="72" fillId="2" borderId="49" xfId="0" applyNumberFormat="1" applyFont="1" applyFill="1" applyBorder="1" applyAlignment="1" applyProtection="1">
      <alignment horizontal="center"/>
      <protection locked="0"/>
    </xf>
    <xf numFmtId="0" fontId="72" fillId="2" borderId="116" xfId="0" applyNumberFormat="1" applyFont="1" applyFill="1" applyBorder="1" applyAlignment="1" applyProtection="1">
      <alignment horizontal="center"/>
      <protection locked="0"/>
    </xf>
    <xf numFmtId="174" fontId="44" fillId="2" borderId="82" xfId="0" applyNumberFormat="1" applyFont="1" applyFill="1" applyBorder="1" applyAlignment="1">
      <alignment horizontal="center" vertical="center"/>
    </xf>
    <xf numFmtId="0" fontId="67" fillId="2" borderId="113" xfId="0" applyNumberFormat="1" applyFont="1" applyFill="1" applyBorder="1" applyAlignment="1" applyProtection="1">
      <alignment horizontal="right" vertical="center"/>
      <protection locked="0"/>
    </xf>
    <xf numFmtId="0" fontId="72" fillId="2" borderId="111" xfId="0" applyNumberFormat="1" applyFont="1" applyFill="1" applyBorder="1" applyAlignment="1" applyProtection="1">
      <alignment horizontal="right" vertical="center" shrinkToFit="1"/>
      <protection locked="0"/>
    </xf>
    <xf numFmtId="0" fontId="72" fillId="2" borderId="91" xfId="0" applyNumberFormat="1" applyFont="1" applyFill="1" applyBorder="1" applyAlignment="1" applyProtection="1">
      <alignment horizontal="right" vertical="center" shrinkToFit="1"/>
      <protection locked="0"/>
    </xf>
    <xf numFmtId="0" fontId="72" fillId="2" borderId="198" xfId="0" applyNumberFormat="1" applyFont="1" applyFill="1" applyBorder="1" applyAlignment="1" applyProtection="1">
      <alignment horizontal="right" vertical="center" shrinkToFit="1"/>
      <protection locked="0"/>
    </xf>
    <xf numFmtId="0" fontId="40" fillId="2" borderId="2" xfId="0" applyFont="1" applyFill="1" applyBorder="1" applyAlignment="1">
      <alignment horizontal="right" vertical="center"/>
    </xf>
    <xf numFmtId="0" fontId="104" fillId="2" borderId="7" xfId="0" applyFont="1" applyFill="1" applyBorder="1" applyAlignment="1">
      <alignment horizontal="center" vertical="center" wrapText="1"/>
    </xf>
    <xf numFmtId="0" fontId="104" fillId="2" borderId="8" xfId="0" applyFont="1" applyFill="1" applyBorder="1" applyAlignment="1">
      <alignment horizontal="center" vertical="center" wrapText="1"/>
    </xf>
    <xf numFmtId="0" fontId="104" fillId="2" borderId="11" xfId="0" applyFont="1" applyFill="1" applyBorder="1" applyAlignment="1">
      <alignment horizontal="center" vertical="center" wrapText="1"/>
    </xf>
    <xf numFmtId="0" fontId="104" fillId="2" borderId="12" xfId="0" applyFont="1" applyFill="1" applyBorder="1" applyAlignment="1">
      <alignment horizontal="center" vertical="center" wrapText="1"/>
    </xf>
    <xf numFmtId="0" fontId="40" fillId="2" borderId="148" xfId="0" applyFont="1" applyFill="1" applyBorder="1" applyAlignment="1">
      <alignment horizontal="center" vertical="center"/>
    </xf>
    <xf numFmtId="0" fontId="40" fillId="2" borderId="7" xfId="0" applyFont="1" applyFill="1" applyBorder="1" applyAlignment="1">
      <alignment horizontal="center" vertical="center"/>
    </xf>
    <xf numFmtId="0" fontId="40" fillId="2" borderId="8" xfId="0" applyFont="1" applyFill="1" applyBorder="1" applyAlignment="1">
      <alignment horizontal="center" vertical="center"/>
    </xf>
    <xf numFmtId="0" fontId="40" fillId="2" borderId="37" xfId="0" applyNumberFormat="1" applyFont="1" applyFill="1" applyBorder="1" applyAlignment="1">
      <alignment horizontal="right" vertical="center"/>
    </xf>
    <xf numFmtId="0" fontId="40" fillId="2" borderId="37" xfId="0" applyFont="1" applyFill="1" applyBorder="1" applyAlignment="1" applyProtection="1">
      <alignment horizontal="center" vertical="center"/>
      <protection locked="0"/>
    </xf>
    <xf numFmtId="0" fontId="40" fillId="2" borderId="38" xfId="0" applyFont="1" applyFill="1" applyBorder="1" applyAlignment="1" applyProtection="1">
      <alignment horizontal="center" vertical="center"/>
      <protection locked="0"/>
    </xf>
    <xf numFmtId="0" fontId="7" fillId="2" borderId="3" xfId="0" applyFont="1" applyFill="1" applyBorder="1" applyAlignment="1">
      <alignment horizontal="right" vertical="center"/>
    </xf>
    <xf numFmtId="173" fontId="87" fillId="2" borderId="2" xfId="0" applyNumberFormat="1" applyFont="1" applyFill="1" applyBorder="1" applyAlignment="1" applyProtection="1">
      <alignment horizontal="center" vertical="center"/>
      <protection locked="0"/>
    </xf>
    <xf numFmtId="173" fontId="87" fillId="2" borderId="3" xfId="0" applyNumberFormat="1" applyFont="1" applyFill="1" applyBorder="1" applyAlignment="1" applyProtection="1">
      <alignment horizontal="center" vertical="center"/>
      <protection locked="0"/>
    </xf>
    <xf numFmtId="173" fontId="87" fillId="2" borderId="4" xfId="0" applyNumberFormat="1" applyFont="1" applyFill="1" applyBorder="1" applyAlignment="1" applyProtection="1">
      <alignment horizontal="center" vertical="center"/>
      <protection locked="0"/>
    </xf>
    <xf numFmtId="175" fontId="87" fillId="2" borderId="2" xfId="0" applyNumberFormat="1" applyFont="1" applyFill="1" applyBorder="1" applyAlignment="1" applyProtection="1">
      <alignment horizontal="center" vertical="center"/>
      <protection locked="0"/>
    </xf>
    <xf numFmtId="175" fontId="87" fillId="2" borderId="3" xfId="0" applyNumberFormat="1" applyFont="1" applyFill="1" applyBorder="1" applyAlignment="1" applyProtection="1">
      <alignment horizontal="center" vertical="center"/>
      <protection locked="0"/>
    </xf>
    <xf numFmtId="175" fontId="87" fillId="2" borderId="4" xfId="0" applyNumberFormat="1" applyFont="1" applyFill="1" applyBorder="1" applyAlignment="1" applyProtection="1">
      <alignment horizontal="center" vertical="center"/>
      <protection locked="0"/>
    </xf>
    <xf numFmtId="3" fontId="44" fillId="2" borderId="95" xfId="0" applyNumberFormat="1" applyFont="1" applyFill="1" applyBorder="1" applyAlignment="1" applyProtection="1">
      <alignment horizontal="center" vertical="center"/>
      <protection locked="0"/>
    </xf>
    <xf numFmtId="3" fontId="44" fillId="2" borderId="115" xfId="0" applyNumberFormat="1" applyFont="1" applyFill="1" applyBorder="1" applyAlignment="1" applyProtection="1">
      <alignment horizontal="center" vertical="center"/>
      <protection locked="0"/>
    </xf>
    <xf numFmtId="0" fontId="45" fillId="2" borderId="0" xfId="3599" applyNumberFormat="1" applyFont="1" applyFill="1" applyBorder="1" applyAlignment="1">
      <alignment horizontal="center"/>
    </xf>
    <xf numFmtId="0" fontId="86" fillId="2" borderId="2" xfId="0" applyFont="1" applyFill="1" applyBorder="1" applyAlignment="1">
      <alignment horizontal="right" vertical="center"/>
    </xf>
    <xf numFmtId="0" fontId="86" fillId="2" borderId="3" xfId="0" applyFont="1" applyFill="1" applyBorder="1" applyAlignment="1">
      <alignment horizontal="right" vertical="center"/>
    </xf>
    <xf numFmtId="3" fontId="88" fillId="2" borderId="115" xfId="0" applyNumberFormat="1" applyFont="1" applyFill="1" applyBorder="1" applyAlignment="1" applyProtection="1">
      <alignment horizontal="left" vertical="center"/>
      <protection locked="0"/>
    </xf>
    <xf numFmtId="3" fontId="45" fillId="2" borderId="90" xfId="0" applyNumberFormat="1" applyFont="1" applyFill="1" applyBorder="1" applyAlignment="1" applyProtection="1">
      <alignment horizontal="center" vertical="center"/>
      <protection locked="0"/>
    </xf>
    <xf numFmtId="3" fontId="45" fillId="2" borderId="102" xfId="0" applyNumberFormat="1" applyFont="1" applyFill="1" applyBorder="1" applyAlignment="1" applyProtection="1">
      <alignment horizontal="center" vertical="center"/>
      <protection locked="0"/>
    </xf>
    <xf numFmtId="0" fontId="40" fillId="2" borderId="153" xfId="0" applyFont="1" applyFill="1" applyBorder="1" applyAlignment="1">
      <alignment horizontal="center" vertical="center" wrapText="1"/>
    </xf>
    <xf numFmtId="0" fontId="40" fillId="2" borderId="72" xfId="0" applyFont="1" applyFill="1" applyBorder="1" applyAlignment="1">
      <alignment horizontal="center" vertical="center"/>
    </xf>
    <xf numFmtId="0" fontId="40" fillId="2" borderId="73" xfId="0" applyFont="1" applyFill="1" applyBorder="1" applyAlignment="1">
      <alignment horizontal="center" vertical="center"/>
    </xf>
    <xf numFmtId="0" fontId="40" fillId="2" borderId="154" xfId="0" applyFont="1" applyFill="1" applyBorder="1" applyAlignment="1">
      <alignment horizontal="center" vertical="center"/>
    </xf>
    <xf numFmtId="0" fontId="40" fillId="2" borderId="75" xfId="0" applyFont="1" applyFill="1" applyBorder="1" applyAlignment="1">
      <alignment horizontal="center" vertical="center"/>
    </xf>
    <xf numFmtId="0" fontId="40" fillId="2" borderId="76" xfId="0" applyFont="1" applyFill="1" applyBorder="1" applyAlignment="1">
      <alignment horizontal="center" vertical="center"/>
    </xf>
    <xf numFmtId="0" fontId="101" fillId="2" borderId="7" xfId="0" applyFont="1" applyFill="1" applyBorder="1" applyAlignment="1">
      <alignment horizontal="right" vertical="center"/>
    </xf>
    <xf numFmtId="0" fontId="45" fillId="2" borderId="0" xfId="3599" applyFont="1" applyFill="1" applyBorder="1" applyAlignment="1">
      <alignment horizontal="right"/>
    </xf>
    <xf numFmtId="0" fontId="76" fillId="2" borderId="144" xfId="0" applyFont="1" applyFill="1" applyBorder="1" applyAlignment="1">
      <alignment horizontal="center" vertical="center" wrapText="1"/>
    </xf>
    <xf numFmtId="0" fontId="76" fillId="2" borderId="145" xfId="0" applyFont="1" applyFill="1" applyBorder="1" applyAlignment="1">
      <alignment horizontal="center" vertical="center" wrapText="1"/>
    </xf>
    <xf numFmtId="0" fontId="76" fillId="2" borderId="146" xfId="0" applyFont="1" applyFill="1" applyBorder="1" applyAlignment="1">
      <alignment horizontal="center" vertical="center" wrapText="1"/>
    </xf>
    <xf numFmtId="0" fontId="76" fillId="2" borderId="147" xfId="0" applyFont="1" applyFill="1" applyBorder="1" applyAlignment="1">
      <alignment horizontal="center" vertical="center" wrapText="1"/>
    </xf>
    <xf numFmtId="0" fontId="40" fillId="2" borderId="42" xfId="0" applyFont="1" applyFill="1" applyBorder="1" applyAlignment="1">
      <alignment horizontal="right" vertical="center"/>
    </xf>
    <xf numFmtId="0" fontId="40" fillId="2" borderId="43" xfId="0" applyFont="1" applyFill="1" applyBorder="1" applyAlignment="1">
      <alignment horizontal="right" vertical="center"/>
    </xf>
    <xf numFmtId="0" fontId="42" fillId="2" borderId="0" xfId="0" applyFont="1" applyFill="1" applyBorder="1" applyAlignment="1" applyProtection="1">
      <alignment horizontal="center" vertical="center"/>
      <protection locked="0"/>
    </xf>
    <xf numFmtId="1" fontId="72" fillId="2" borderId="2" xfId="2664" applyNumberFormat="1" applyFill="1" applyBorder="1" applyAlignment="1" applyProtection="1">
      <alignment horizontal="left" vertical="center"/>
      <protection locked="0"/>
    </xf>
    <xf numFmtId="1" fontId="72" fillId="2" borderId="3" xfId="2664" applyNumberFormat="1" applyFill="1" applyBorder="1" applyAlignment="1" applyProtection="1">
      <alignment horizontal="left" vertical="center"/>
      <protection locked="0"/>
    </xf>
    <xf numFmtId="1" fontId="72" fillId="2" borderId="142" xfId="2664" applyNumberFormat="1" applyFill="1" applyBorder="1" applyAlignment="1" applyProtection="1">
      <alignment horizontal="center" vertical="center"/>
      <protection locked="0"/>
    </xf>
    <xf numFmtId="1" fontId="72" fillId="2" borderId="3" xfId="2664" applyNumberFormat="1" applyFill="1" applyBorder="1" applyAlignment="1" applyProtection="1">
      <alignment horizontal="center" vertical="center"/>
      <protection locked="0"/>
    </xf>
    <xf numFmtId="1" fontId="72" fillId="2" borderId="125" xfId="2664" applyNumberFormat="1" applyFill="1" applyBorder="1" applyAlignment="1" applyProtection="1">
      <alignment horizontal="center" vertical="center"/>
      <protection locked="0"/>
    </xf>
    <xf numFmtId="1" fontId="83" fillId="2" borderId="124" xfId="3599" applyNumberFormat="1" applyFill="1" applyBorder="1" applyAlignment="1" applyProtection="1">
      <alignment horizontal="center" vertical="center"/>
      <protection locked="0"/>
    </xf>
    <xf numFmtId="1" fontId="83" fillId="2" borderId="3" xfId="3599" applyNumberFormat="1" applyFill="1" applyBorder="1" applyAlignment="1" applyProtection="1">
      <alignment horizontal="center" vertical="center"/>
      <protection locked="0"/>
    </xf>
    <xf numFmtId="1" fontId="83" fillId="2" borderId="125" xfId="3599" applyNumberFormat="1" applyFill="1" applyBorder="1" applyAlignment="1" applyProtection="1">
      <alignment horizontal="center" vertical="center"/>
      <protection locked="0"/>
    </xf>
    <xf numFmtId="1" fontId="40" fillId="2" borderId="108" xfId="0" applyNumberFormat="1" applyFont="1" applyFill="1" applyBorder="1" applyAlignment="1">
      <alignment horizontal="center" vertical="center"/>
    </xf>
    <xf numFmtId="1" fontId="40" fillId="2" borderId="109" xfId="0" applyNumberFormat="1" applyFont="1" applyFill="1" applyBorder="1" applyAlignment="1">
      <alignment horizontal="center" vertical="center"/>
    </xf>
    <xf numFmtId="0" fontId="43" fillId="2" borderId="0" xfId="0" applyFont="1" applyFill="1" applyBorder="1" applyAlignment="1" applyProtection="1">
      <alignment horizontal="right" vertical="center"/>
      <protection locked="0"/>
    </xf>
    <xf numFmtId="0" fontId="76" fillId="2" borderId="0" xfId="3599" applyFont="1" applyFill="1" applyBorder="1" applyAlignment="1">
      <alignment horizontal="left"/>
    </xf>
    <xf numFmtId="0" fontId="40" fillId="2" borderId="84" xfId="0" applyNumberFormat="1" applyFont="1" applyFill="1" applyBorder="1" applyAlignment="1" applyProtection="1">
      <alignment horizontal="center" vertical="center"/>
      <protection locked="0"/>
    </xf>
    <xf numFmtId="0" fontId="114" fillId="2" borderId="0" xfId="2664" applyNumberFormat="1" applyFont="1" applyFill="1" applyBorder="1" applyAlignment="1">
      <alignment horizontal="left"/>
    </xf>
    <xf numFmtId="0" fontId="41" fillId="2" borderId="0" xfId="0" applyNumberFormat="1" applyFont="1" applyFill="1" applyBorder="1" applyAlignment="1">
      <alignment horizontal="left"/>
    </xf>
    <xf numFmtId="0" fontId="40" fillId="2" borderId="0" xfId="0" applyNumberFormat="1" applyFont="1" applyFill="1" applyBorder="1" applyAlignment="1" applyProtection="1">
      <alignment vertical="center" wrapText="1"/>
      <protection locked="0"/>
    </xf>
    <xf numFmtId="0" fontId="40" fillId="2" borderId="0" xfId="0" applyNumberFormat="1" applyFont="1" applyFill="1" applyBorder="1" applyAlignment="1" applyProtection="1">
      <alignment vertical="center"/>
      <protection locked="0"/>
    </xf>
    <xf numFmtId="0" fontId="40" fillId="2" borderId="0" xfId="0" applyFont="1" applyFill="1" applyBorder="1" applyAlignment="1" applyProtection="1">
      <alignment horizontal="right" vertical="center"/>
      <protection locked="0"/>
    </xf>
    <xf numFmtId="0" fontId="168" fillId="2" borderId="182" xfId="0" applyFont="1" applyFill="1" applyBorder="1" applyAlignment="1" applyProtection="1">
      <alignment horizontal="center" vertical="center" wrapText="1"/>
    </xf>
    <xf numFmtId="0" fontId="168" fillId="2" borderId="183" xfId="0" applyFont="1" applyFill="1" applyBorder="1" applyAlignment="1" applyProtection="1">
      <alignment horizontal="center" vertical="center" wrapText="1"/>
    </xf>
    <xf numFmtId="0" fontId="67" fillId="2" borderId="7" xfId="0" applyFont="1" applyFill="1" applyBorder="1" applyAlignment="1">
      <alignment horizontal="left" wrapText="1"/>
    </xf>
    <xf numFmtId="0" fontId="87" fillId="2" borderId="2" xfId="0" applyFont="1" applyFill="1" applyBorder="1" applyAlignment="1">
      <alignment horizontal="right" vertical="center"/>
    </xf>
    <xf numFmtId="0" fontId="87" fillId="2" borderId="3" xfId="0" applyFont="1" applyFill="1" applyBorder="1" applyAlignment="1">
      <alignment horizontal="right" vertical="center"/>
    </xf>
    <xf numFmtId="0" fontId="87" fillId="2" borderId="124" xfId="0" applyFont="1" applyFill="1" applyBorder="1" applyAlignment="1">
      <alignment horizontal="right" vertical="center"/>
    </xf>
    <xf numFmtId="0" fontId="83" fillId="2" borderId="47" xfId="0" applyNumberFormat="1" applyFont="1" applyFill="1" applyBorder="1" applyAlignment="1">
      <alignment horizontal="center" vertical="center" shrinkToFit="1"/>
    </xf>
    <xf numFmtId="0" fontId="84" fillId="2" borderId="111" xfId="0" applyNumberFormat="1" applyFont="1" applyFill="1" applyBorder="1" applyAlignment="1">
      <alignment horizontal="center" vertical="center"/>
    </xf>
    <xf numFmtId="0" fontId="84" fillId="2" borderId="91" xfId="0" applyNumberFormat="1" applyFont="1" applyFill="1" applyBorder="1" applyAlignment="1">
      <alignment horizontal="center" vertical="center"/>
    </xf>
    <xf numFmtId="0" fontId="84" fillId="2" borderId="100" xfId="0" applyNumberFormat="1" applyFont="1" applyFill="1" applyBorder="1" applyAlignment="1">
      <alignment horizontal="center" vertical="center"/>
    </xf>
    <xf numFmtId="0" fontId="84" fillId="2" borderId="47" xfId="0" applyNumberFormat="1" applyFont="1" applyFill="1" applyBorder="1" applyAlignment="1">
      <alignment horizontal="center" vertical="center"/>
    </xf>
    <xf numFmtId="0" fontId="72" fillId="2" borderId="156" xfId="0" applyFont="1" applyFill="1" applyBorder="1" applyAlignment="1" applyProtection="1">
      <alignment horizontal="center" wrapText="1"/>
      <protection locked="0"/>
    </xf>
    <xf numFmtId="0" fontId="40" fillId="2" borderId="0" xfId="0" applyFont="1" applyFill="1" applyBorder="1" applyAlignment="1">
      <alignment horizontal="center" vertical="center" textRotation="255"/>
    </xf>
    <xf numFmtId="0" fontId="122" fillId="2" borderId="0" xfId="0" applyFont="1" applyFill="1" applyBorder="1" applyAlignment="1">
      <alignment horizontal="left" vertical="top"/>
    </xf>
    <xf numFmtId="0" fontId="110" fillId="2" borderId="0" xfId="0" applyFont="1" applyFill="1" applyBorder="1" applyAlignment="1">
      <alignment horizontal="center" vertical="center"/>
    </xf>
    <xf numFmtId="0" fontId="83" fillId="2" borderId="91" xfId="0" applyNumberFormat="1" applyFont="1" applyFill="1" applyBorder="1" applyAlignment="1">
      <alignment horizontal="center" vertical="center" shrinkToFit="1"/>
    </xf>
    <xf numFmtId="0" fontId="41" fillId="2" borderId="168" xfId="0" applyFont="1" applyFill="1" applyBorder="1" applyAlignment="1">
      <alignment horizontal="right" vertical="top"/>
    </xf>
    <xf numFmtId="165" fontId="109" fillId="2" borderId="0" xfId="3599" applyNumberFormat="1" applyFont="1" applyFill="1" applyBorder="1" applyAlignment="1" applyProtection="1">
      <alignment horizontal="center"/>
      <protection locked="0"/>
    </xf>
    <xf numFmtId="0" fontId="84" fillId="2" borderId="11" xfId="0" applyFont="1" applyFill="1" applyBorder="1" applyAlignment="1">
      <alignment horizontal="center"/>
    </xf>
    <xf numFmtId="0" fontId="45" fillId="2" borderId="11" xfId="0" applyFont="1" applyFill="1" applyBorder="1" applyAlignment="1">
      <alignment horizontal="left"/>
    </xf>
    <xf numFmtId="0" fontId="92" fillId="2" borderId="11" xfId="0" applyFont="1" applyFill="1" applyBorder="1" applyAlignment="1">
      <alignment horizontal="center"/>
    </xf>
    <xf numFmtId="0" fontId="67" fillId="2" borderId="0" xfId="3599" applyNumberFormat="1" applyFont="1" applyFill="1" applyBorder="1" applyAlignment="1">
      <alignment horizontal="center" vertical="center"/>
    </xf>
    <xf numFmtId="178" fontId="109" fillId="2" borderId="0" xfId="0" applyNumberFormat="1" applyFont="1" applyFill="1" applyBorder="1" applyAlignment="1" applyProtection="1">
      <alignment horizontal="left"/>
      <protection locked="0"/>
    </xf>
    <xf numFmtId="0" fontId="109" fillId="2" borderId="0" xfId="3599" applyFont="1" applyFill="1" applyBorder="1" applyAlignment="1">
      <alignment horizontal="right"/>
    </xf>
    <xf numFmtId="0" fontId="109" fillId="2" borderId="0" xfId="3599" applyFont="1" applyFill="1" applyBorder="1" applyAlignment="1">
      <alignment horizontal="center"/>
    </xf>
    <xf numFmtId="0" fontId="72" fillId="2" borderId="0" xfId="0" applyFont="1" applyFill="1" applyBorder="1" applyAlignment="1" applyProtection="1">
      <alignment horizontal="right" vertical="center" shrinkToFit="1"/>
      <protection locked="0"/>
    </xf>
    <xf numFmtId="0" fontId="72" fillId="2" borderId="9" xfId="0" applyFont="1" applyFill="1" applyBorder="1" applyAlignment="1" applyProtection="1">
      <alignment horizontal="right" vertical="center" shrinkToFit="1"/>
      <protection locked="0"/>
    </xf>
    <xf numFmtId="0" fontId="72" fillId="2" borderId="117" xfId="0" applyFont="1" applyFill="1" applyBorder="1" applyAlignment="1" applyProtection="1">
      <alignment horizontal="center" vertical="center"/>
      <protection locked="0"/>
    </xf>
    <xf numFmtId="0" fontId="72" fillId="2" borderId="95" xfId="0" applyFont="1" applyFill="1" applyBorder="1" applyAlignment="1" applyProtection="1">
      <alignment horizontal="center" vertical="center"/>
      <protection locked="0"/>
    </xf>
    <xf numFmtId="0" fontId="72" fillId="2" borderId="114" xfId="0" applyFont="1" applyFill="1" applyBorder="1" applyAlignment="1" applyProtection="1">
      <alignment horizontal="center" vertical="center"/>
      <protection locked="0"/>
    </xf>
    <xf numFmtId="0" fontId="81" fillId="2" borderId="212" xfId="0" applyFont="1" applyFill="1" applyBorder="1" applyAlignment="1" applyProtection="1">
      <alignment horizontal="left" vertical="center"/>
      <protection locked="0"/>
    </xf>
    <xf numFmtId="0" fontId="45" fillId="2" borderId="221" xfId="3599" applyFont="1" applyFill="1" applyBorder="1" applyAlignment="1">
      <alignment horizontal="center" vertical="center"/>
    </xf>
    <xf numFmtId="0" fontId="45" fillId="2" borderId="222" xfId="3599" applyFont="1" applyFill="1" applyBorder="1" applyAlignment="1">
      <alignment horizontal="center" vertical="center"/>
    </xf>
    <xf numFmtId="0" fontId="72" fillId="2" borderId="0" xfId="0" applyFont="1" applyFill="1" applyBorder="1" applyAlignment="1">
      <alignment horizontal="right" vertical="center" shrinkToFit="1"/>
    </xf>
    <xf numFmtId="0" fontId="72" fillId="2" borderId="111" xfId="0" applyFont="1" applyFill="1" applyBorder="1" applyAlignment="1" applyProtection="1">
      <alignment horizontal="center" vertical="center"/>
      <protection locked="0"/>
    </xf>
    <xf numFmtId="0" fontId="72" fillId="2" borderId="91" xfId="0" applyFont="1" applyFill="1" applyBorder="1" applyAlignment="1" applyProtection="1">
      <alignment horizontal="center" vertical="center"/>
      <protection locked="0"/>
    </xf>
    <xf numFmtId="0" fontId="72" fillId="2" borderId="150" xfId="0" applyFont="1" applyFill="1" applyBorder="1" applyAlignment="1" applyProtection="1">
      <alignment horizontal="center" vertical="center"/>
      <protection locked="0"/>
    </xf>
    <xf numFmtId="0" fontId="75" fillId="2" borderId="0" xfId="3599" applyFont="1" applyFill="1" applyBorder="1" applyAlignment="1">
      <alignment horizontal="left" vertical="center"/>
    </xf>
    <xf numFmtId="0" fontId="111" fillId="2" borderId="0" xfId="0" applyFont="1" applyFill="1" applyBorder="1" applyAlignment="1">
      <alignment horizontal="center" vertical="center"/>
    </xf>
    <xf numFmtId="0" fontId="67" fillId="2" borderId="45" xfId="2664" applyFont="1" applyFill="1" applyBorder="1" applyAlignment="1" applyProtection="1">
      <alignment horizontal="center" vertical="center"/>
    </xf>
    <xf numFmtId="0" fontId="67" fillId="2" borderId="47" xfId="2664" applyFont="1" applyFill="1" applyBorder="1" applyAlignment="1" applyProtection="1">
      <alignment horizontal="center" vertical="center"/>
    </xf>
    <xf numFmtId="0" fontId="67" fillId="2" borderId="46" xfId="2664" applyFont="1" applyFill="1" applyBorder="1" applyAlignment="1" applyProtection="1">
      <alignment horizontal="center" vertical="center"/>
    </xf>
    <xf numFmtId="0" fontId="112" fillId="2" borderId="0" xfId="0" applyFont="1" applyFill="1" applyBorder="1" applyAlignment="1">
      <alignment horizontal="center" vertical="center"/>
    </xf>
    <xf numFmtId="0" fontId="83" fillId="2" borderId="107" xfId="3599" applyFill="1" applyBorder="1" applyAlignment="1">
      <alignment horizontal="center" vertical="center"/>
    </xf>
    <xf numFmtId="0" fontId="67" fillId="2" borderId="93" xfId="2664" applyNumberFormat="1" applyFont="1" applyFill="1" applyBorder="1" applyAlignment="1">
      <alignment horizontal="right" vertical="center"/>
    </xf>
    <xf numFmtId="0" fontId="67" fillId="2" borderId="150" xfId="2664" applyNumberFormat="1" applyFont="1" applyFill="1" applyBorder="1" applyAlignment="1">
      <alignment horizontal="right" vertical="center"/>
    </xf>
    <xf numFmtId="0" fontId="40" fillId="2" borderId="159" xfId="0" applyFont="1" applyFill="1" applyBorder="1" applyAlignment="1" applyProtection="1">
      <alignment horizontal="center" vertical="center"/>
      <protection locked="0"/>
    </xf>
    <xf numFmtId="0" fontId="40" fillId="2" borderId="109" xfId="0" applyFont="1" applyFill="1" applyBorder="1" applyAlignment="1" applyProtection="1">
      <alignment horizontal="center" vertical="center"/>
      <protection locked="0"/>
    </xf>
    <xf numFmtId="0" fontId="40" fillId="2" borderId="110" xfId="0" applyFont="1" applyFill="1" applyBorder="1" applyAlignment="1" applyProtection="1">
      <alignment horizontal="center" vertical="center"/>
      <protection locked="0"/>
    </xf>
    <xf numFmtId="0" fontId="146" fillId="0" borderId="0" xfId="0" applyFont="1" applyFill="1" applyAlignment="1">
      <alignment horizontal="center"/>
    </xf>
    <xf numFmtId="0" fontId="40" fillId="2" borderId="0" xfId="0" applyNumberFormat="1" applyFont="1" applyFill="1" applyBorder="1" applyAlignment="1" applyProtection="1">
      <alignment horizontal="left" vertical="center" indent="1"/>
      <protection locked="0"/>
    </xf>
    <xf numFmtId="0" fontId="40" fillId="2" borderId="0" xfId="0" applyFont="1" applyFill="1" applyBorder="1" applyAlignment="1" applyProtection="1">
      <alignment horizontal="left" vertical="center"/>
      <protection locked="0"/>
    </xf>
    <xf numFmtId="0" fontId="87" fillId="2" borderId="0" xfId="0" applyFont="1" applyFill="1" applyBorder="1" applyAlignment="1">
      <alignment horizontal="center" vertical="center"/>
    </xf>
    <xf numFmtId="0" fontId="87" fillId="2" borderId="0" xfId="0" applyFont="1" applyFill="1" applyBorder="1" applyAlignment="1">
      <alignment horizontal="right" vertical="center"/>
    </xf>
    <xf numFmtId="0" fontId="98" fillId="2" borderId="103" xfId="0" applyFont="1" applyFill="1" applyBorder="1" applyAlignment="1">
      <alignment horizontal="center" vertical="center"/>
    </xf>
    <xf numFmtId="0" fontId="98" fillId="2" borderId="104" xfId="0" applyFont="1" applyFill="1" applyBorder="1" applyAlignment="1">
      <alignment horizontal="center" vertical="center"/>
    </xf>
    <xf numFmtId="0" fontId="98" fillId="2" borderId="105" xfId="0" applyFont="1" applyFill="1" applyBorder="1" applyAlignment="1">
      <alignment horizontal="center" vertical="center"/>
    </xf>
    <xf numFmtId="1" fontId="72" fillId="2" borderId="2" xfId="2664" applyNumberFormat="1" applyFont="1" applyFill="1" applyBorder="1" applyAlignment="1" applyProtection="1">
      <alignment horizontal="left" vertical="center"/>
      <protection locked="0"/>
    </xf>
    <xf numFmtId="1" fontId="72" fillId="2" borderId="3" xfId="2664" applyNumberFormat="1" applyFont="1" applyFill="1" applyBorder="1" applyAlignment="1" applyProtection="1">
      <alignment horizontal="left" vertical="center"/>
      <protection locked="0"/>
    </xf>
    <xf numFmtId="0" fontId="165" fillId="2" borderId="182" xfId="0" applyFont="1" applyFill="1" applyBorder="1" applyAlignment="1" applyProtection="1">
      <alignment horizontal="center" vertical="center"/>
      <protection locked="0"/>
    </xf>
    <xf numFmtId="0" fontId="165" fillId="2" borderId="183" xfId="0" applyFont="1" applyFill="1" applyBorder="1" applyAlignment="1" applyProtection="1">
      <alignment horizontal="center" vertical="center"/>
      <protection locked="0"/>
    </xf>
    <xf numFmtId="0" fontId="170" fillId="2" borderId="5" xfId="3599" applyFont="1" applyFill="1" applyBorder="1" applyAlignment="1">
      <alignment horizontal="left" vertical="center"/>
    </xf>
    <xf numFmtId="0" fontId="170" fillId="2" borderId="0" xfId="3599" applyFont="1" applyFill="1" applyBorder="1" applyAlignment="1">
      <alignment horizontal="left" vertical="center"/>
    </xf>
    <xf numFmtId="0" fontId="170" fillId="2" borderId="154" xfId="3599" applyFont="1" applyFill="1" applyBorder="1" applyAlignment="1">
      <alignment horizontal="left" vertical="center"/>
    </xf>
    <xf numFmtId="0" fontId="170" fillId="2" borderId="75" xfId="3599" applyFont="1" applyFill="1" applyBorder="1" applyAlignment="1">
      <alignment horizontal="left" vertical="center"/>
    </xf>
    <xf numFmtId="0" fontId="92" fillId="2" borderId="0" xfId="0" applyFont="1" applyFill="1" applyBorder="1" applyAlignment="1">
      <alignment horizontal="center" wrapText="1"/>
    </xf>
    <xf numFmtId="0" fontId="92" fillId="2" borderId="11" xfId="0" applyFont="1" applyFill="1" applyBorder="1" applyAlignment="1">
      <alignment horizontal="center" wrapText="1"/>
    </xf>
    <xf numFmtId="0" fontId="83" fillId="2" borderId="95" xfId="0" applyNumberFormat="1" applyFont="1" applyFill="1" applyBorder="1" applyAlignment="1">
      <alignment horizontal="center" vertical="center" shrinkToFit="1"/>
    </xf>
    <xf numFmtId="0" fontId="72" fillId="2" borderId="2" xfId="0" applyFont="1" applyFill="1" applyBorder="1" applyAlignment="1" applyProtection="1">
      <alignment horizontal="center" wrapText="1"/>
      <protection locked="0"/>
    </xf>
    <xf numFmtId="0" fontId="72" fillId="2" borderId="3" xfId="0" applyFont="1" applyFill="1" applyBorder="1" applyAlignment="1" applyProtection="1">
      <alignment horizontal="center" wrapText="1"/>
      <protection locked="0"/>
    </xf>
    <xf numFmtId="0" fontId="72" fillId="2" borderId="125" xfId="0" applyFont="1" applyFill="1" applyBorder="1" applyAlignment="1" applyProtection="1">
      <alignment horizontal="center" wrapText="1"/>
      <protection locked="0"/>
    </xf>
    <xf numFmtId="0" fontId="84" fillId="2" borderId="117" xfId="0" applyNumberFormat="1" applyFont="1" applyFill="1" applyBorder="1" applyAlignment="1">
      <alignment horizontal="center" vertical="center"/>
    </xf>
    <xf numFmtId="0" fontId="84" fillId="2" borderId="95" xfId="0" applyNumberFormat="1" applyFont="1" applyFill="1" applyBorder="1" applyAlignment="1">
      <alignment horizontal="center" vertical="center"/>
    </xf>
    <xf numFmtId="0" fontId="76" fillId="2" borderId="111" xfId="0" quotePrefix="1" applyNumberFormat="1" applyFont="1" applyFill="1" applyBorder="1" applyAlignment="1" applyProtection="1">
      <alignment horizontal="left" vertical="center" shrinkToFit="1"/>
      <protection locked="0"/>
    </xf>
    <xf numFmtId="0" fontId="76" fillId="2" borderId="91" xfId="0" quotePrefix="1" applyNumberFormat="1" applyFont="1" applyFill="1" applyBorder="1" applyAlignment="1" applyProtection="1">
      <alignment horizontal="left" vertical="center" shrinkToFit="1"/>
      <protection locked="0"/>
    </xf>
    <xf numFmtId="0" fontId="67" fillId="4" borderId="204" xfId="0" applyFont="1" applyFill="1" applyBorder="1" applyAlignment="1" applyProtection="1">
      <alignment horizontal="left"/>
      <protection locked="0"/>
    </xf>
    <xf numFmtId="0" fontId="67" fillId="4" borderId="0" xfId="0" applyFont="1" applyFill="1" applyBorder="1" applyAlignment="1" applyProtection="1">
      <alignment horizontal="left"/>
      <protection locked="0"/>
    </xf>
    <xf numFmtId="0" fontId="67" fillId="2" borderId="5" xfId="0" applyFont="1" applyFill="1" applyBorder="1" applyAlignment="1" applyProtection="1">
      <alignment horizontal="center"/>
      <protection locked="0"/>
    </xf>
    <xf numFmtId="0" fontId="67" fillId="2" borderId="0" xfId="0" applyFont="1" applyFill="1" applyBorder="1" applyAlignment="1" applyProtection="1">
      <alignment horizontal="center"/>
      <protection locked="0"/>
    </xf>
    <xf numFmtId="0" fontId="67" fillId="2" borderId="9" xfId="0" applyFont="1" applyFill="1" applyBorder="1" applyAlignment="1" applyProtection="1">
      <alignment horizontal="center"/>
      <protection locked="0"/>
    </xf>
    <xf numFmtId="0" fontId="40" fillId="2" borderId="113" xfId="0" applyFont="1" applyFill="1" applyBorder="1" applyAlignment="1">
      <alignment horizontal="right" vertical="center"/>
    </xf>
    <xf numFmtId="0" fontId="40" fillId="2" borderId="114" xfId="0" applyFont="1" applyFill="1" applyBorder="1" applyAlignment="1">
      <alignment horizontal="right" vertical="center"/>
    </xf>
    <xf numFmtId="0" fontId="72" fillId="2" borderId="157" xfId="0" applyFont="1" applyFill="1" applyBorder="1" applyAlignment="1" applyProtection="1">
      <alignment horizontal="center" wrapText="1"/>
      <protection locked="0"/>
    </xf>
    <xf numFmtId="0" fontId="40" fillId="2" borderId="0" xfId="0" applyFont="1" applyFill="1" applyBorder="1" applyAlignment="1" applyProtection="1">
      <alignment horizontal="center" vertical="center"/>
      <protection locked="0"/>
    </xf>
    <xf numFmtId="0" fontId="42" fillId="2" borderId="103" xfId="0" applyFont="1" applyFill="1" applyBorder="1" applyAlignment="1">
      <alignment horizontal="center" vertical="center"/>
    </xf>
    <xf numFmtId="0" fontId="42" fillId="2" borderId="104" xfId="0" applyFont="1" applyFill="1" applyBorder="1" applyAlignment="1">
      <alignment horizontal="center" vertical="center"/>
    </xf>
    <xf numFmtId="0" fontId="83" fillId="2" borderId="3" xfId="3599" applyFill="1" applyBorder="1" applyAlignment="1">
      <alignment horizontal="left"/>
    </xf>
    <xf numFmtId="0" fontId="116" fillId="2" borderId="195" xfId="0" applyFont="1" applyFill="1" applyBorder="1" applyAlignment="1">
      <alignment horizontal="center"/>
    </xf>
    <xf numFmtId="0" fontId="116" fillId="2" borderId="196" xfId="0" applyFont="1" applyFill="1" applyBorder="1" applyAlignment="1">
      <alignment horizontal="center"/>
    </xf>
    <xf numFmtId="0" fontId="67" fillId="4" borderId="205" xfId="0" applyFont="1" applyFill="1" applyBorder="1" applyAlignment="1" applyProtection="1">
      <alignment vertical="center"/>
      <protection locked="0"/>
    </xf>
    <xf numFmtId="0" fontId="67" fillId="4" borderId="206" xfId="0" applyFont="1" applyFill="1" applyBorder="1" applyAlignment="1" applyProtection="1">
      <alignment vertical="center"/>
      <protection locked="0"/>
    </xf>
    <xf numFmtId="0" fontId="67" fillId="4" borderId="207" xfId="0" applyFont="1" applyFill="1" applyBorder="1" applyAlignment="1" applyProtection="1">
      <alignment vertical="center"/>
      <protection locked="0"/>
    </xf>
    <xf numFmtId="0" fontId="93" fillId="2" borderId="189" xfId="0" applyFont="1" applyFill="1" applyBorder="1" applyAlignment="1" applyProtection="1">
      <alignment horizontal="center"/>
    </xf>
    <xf numFmtId="0" fontId="93" fillId="2" borderId="158" xfId="0" applyFont="1" applyFill="1" applyBorder="1" applyAlignment="1" applyProtection="1">
      <alignment horizontal="center"/>
    </xf>
    <xf numFmtId="0" fontId="93" fillId="2" borderId="190" xfId="0" applyFont="1" applyFill="1" applyBorder="1" applyAlignment="1" applyProtection="1">
      <alignment horizontal="center"/>
    </xf>
    <xf numFmtId="0" fontId="93" fillId="2" borderId="191" xfId="0" applyFont="1" applyFill="1" applyBorder="1" applyAlignment="1" applyProtection="1">
      <alignment horizontal="center"/>
    </xf>
    <xf numFmtId="0" fontId="93" fillId="2" borderId="0" xfId="0" applyFont="1" applyFill="1" applyBorder="1" applyAlignment="1" applyProtection="1">
      <alignment horizontal="center"/>
    </xf>
    <xf numFmtId="0" fontId="93" fillId="2" borderId="192" xfId="0" applyFont="1" applyFill="1" applyBorder="1" applyAlignment="1" applyProtection="1">
      <alignment horizontal="center"/>
    </xf>
    <xf numFmtId="0" fontId="93" fillId="2" borderId="193" xfId="0" applyFont="1" applyFill="1" applyBorder="1" applyAlignment="1" applyProtection="1">
      <alignment horizontal="center"/>
    </xf>
    <xf numFmtId="0" fontId="93" fillId="2" borderId="132" xfId="0" applyFont="1" applyFill="1" applyBorder="1" applyAlignment="1" applyProtection="1">
      <alignment horizontal="center"/>
    </xf>
    <xf numFmtId="0" fontId="93" fillId="2" borderId="194" xfId="0" applyFont="1" applyFill="1" applyBorder="1" applyAlignment="1" applyProtection="1">
      <alignment horizontal="center"/>
    </xf>
    <xf numFmtId="0" fontId="67" fillId="4" borderId="205" xfId="0" applyFont="1" applyFill="1" applyBorder="1" applyAlignment="1" applyProtection="1">
      <alignment horizontal="left" vertical="center"/>
      <protection locked="0"/>
    </xf>
    <xf numFmtId="0" fontId="67" fillId="4" borderId="206" xfId="0" applyFont="1" applyFill="1" applyBorder="1" applyAlignment="1" applyProtection="1">
      <alignment horizontal="left" vertical="center"/>
      <protection locked="0"/>
    </xf>
    <xf numFmtId="0" fontId="67" fillId="4" borderId="207" xfId="0" applyFont="1" applyFill="1" applyBorder="1" applyAlignment="1" applyProtection="1">
      <alignment horizontal="left" vertical="center"/>
      <protection locked="0"/>
    </xf>
    <xf numFmtId="0" fontId="67" fillId="4" borderId="209" xfId="0" applyFont="1" applyFill="1" applyBorder="1" applyAlignment="1" applyProtection="1">
      <alignment vertical="center"/>
      <protection locked="0"/>
    </xf>
    <xf numFmtId="0" fontId="67" fillId="4" borderId="210" xfId="0" applyFont="1" applyFill="1" applyBorder="1" applyAlignment="1" applyProtection="1">
      <alignment vertical="center"/>
      <protection locked="0"/>
    </xf>
    <xf numFmtId="0" fontId="67" fillId="4" borderId="211" xfId="0" applyFont="1" applyFill="1" applyBorder="1" applyAlignment="1" applyProtection="1">
      <alignment vertical="center"/>
      <protection locked="0"/>
    </xf>
    <xf numFmtId="186" fontId="72" fillId="15" borderId="213" xfId="0" applyNumberFormat="1" applyFont="1" applyFill="1" applyBorder="1" applyAlignment="1" applyProtection="1">
      <alignment horizontal="left" vertical="center"/>
      <protection locked="0"/>
    </xf>
    <xf numFmtId="186" fontId="72" fillId="15" borderId="223" xfId="0" applyNumberFormat="1" applyFont="1" applyFill="1" applyBorder="1" applyAlignment="1" applyProtection="1">
      <alignment horizontal="left" vertical="center"/>
      <protection locked="0"/>
    </xf>
    <xf numFmtId="0" fontId="72" fillId="15" borderId="217" xfId="0" applyNumberFormat="1" applyFont="1" applyFill="1" applyBorder="1" applyAlignment="1" applyProtection="1">
      <alignment horizontal="left" vertical="center"/>
      <protection locked="0"/>
    </xf>
    <xf numFmtId="0" fontId="72" fillId="15" borderId="223" xfId="0" applyNumberFormat="1" applyFont="1" applyFill="1" applyBorder="1" applyAlignment="1" applyProtection="1">
      <alignment horizontal="left" vertical="center"/>
      <protection locked="0"/>
    </xf>
    <xf numFmtId="185" fontId="83" fillId="2" borderId="225" xfId="0" applyNumberFormat="1" applyFont="1" applyFill="1" applyBorder="1" applyAlignment="1" applyProtection="1">
      <alignment horizontal="left" vertical="center"/>
      <protection locked="0"/>
    </xf>
    <xf numFmtId="185" fontId="83" fillId="2" borderId="46" xfId="0" applyNumberFormat="1" applyFont="1" applyFill="1" applyBorder="1" applyAlignment="1" applyProtection="1">
      <alignment horizontal="left" vertical="center"/>
      <protection locked="0"/>
    </xf>
    <xf numFmtId="0" fontId="72" fillId="2" borderId="45" xfId="0" applyFont="1" applyFill="1" applyBorder="1" applyAlignment="1" applyProtection="1">
      <alignment horizontal="left" vertical="center"/>
      <protection locked="0"/>
    </xf>
    <xf numFmtId="0" fontId="72" fillId="2" borderId="47" xfId="0" applyFont="1" applyFill="1" applyBorder="1" applyAlignment="1" applyProtection="1">
      <alignment horizontal="left" vertical="center"/>
      <protection locked="0"/>
    </xf>
    <xf numFmtId="0" fontId="72" fillId="2" borderId="226" xfId="0" applyFont="1" applyFill="1" applyBorder="1" applyAlignment="1" applyProtection="1">
      <alignment horizontal="left" vertical="center"/>
      <protection locked="0"/>
    </xf>
    <xf numFmtId="0" fontId="45" fillId="15" borderId="215" xfId="0" applyNumberFormat="1" applyFont="1" applyFill="1" applyBorder="1" applyAlignment="1" applyProtection="1">
      <alignment horizontal="right" vertical="center"/>
    </xf>
    <xf numFmtId="0" fontId="45" fillId="15" borderId="232" xfId="0" applyNumberFormat="1" applyFont="1" applyFill="1" applyBorder="1" applyAlignment="1" applyProtection="1">
      <alignment horizontal="right" vertical="center"/>
    </xf>
    <xf numFmtId="0" fontId="45" fillId="15" borderId="227" xfId="0" applyNumberFormat="1" applyFont="1" applyFill="1" applyBorder="1" applyAlignment="1" applyProtection="1">
      <alignment horizontal="right" vertical="center"/>
    </xf>
    <xf numFmtId="0" fontId="45" fillId="15" borderId="233" xfId="0" applyNumberFormat="1" applyFont="1" applyFill="1" applyBorder="1" applyAlignment="1" applyProtection="1">
      <alignment horizontal="right" vertical="center"/>
    </xf>
    <xf numFmtId="0" fontId="45" fillId="15" borderId="216" xfId="0" applyNumberFormat="1" applyFont="1" applyFill="1" applyBorder="1" applyAlignment="1" applyProtection="1">
      <alignment horizontal="right" vertical="center"/>
    </xf>
    <xf numFmtId="0" fontId="45" fillId="15" borderId="224" xfId="0" applyNumberFormat="1" applyFont="1" applyFill="1" applyBorder="1" applyAlignment="1" applyProtection="1">
      <alignment horizontal="right" vertical="center"/>
    </xf>
    <xf numFmtId="0" fontId="72" fillId="15" borderId="215" xfId="0" applyNumberFormat="1" applyFont="1" applyFill="1" applyBorder="1" applyAlignment="1" applyProtection="1">
      <alignment horizontal="left" vertical="center" wrapText="1"/>
      <protection locked="0"/>
    </xf>
    <xf numFmtId="0" fontId="72" fillId="15" borderId="158" xfId="0" applyNumberFormat="1" applyFont="1" applyFill="1" applyBorder="1" applyAlignment="1" applyProtection="1">
      <alignment horizontal="left" vertical="center" wrapText="1"/>
      <protection locked="0"/>
    </xf>
    <xf numFmtId="0" fontId="72" fillId="15" borderId="190" xfId="0" applyNumberFormat="1" applyFont="1" applyFill="1" applyBorder="1" applyAlignment="1" applyProtection="1">
      <alignment horizontal="left" vertical="center" wrapText="1"/>
      <protection locked="0"/>
    </xf>
    <xf numFmtId="0" fontId="72" fillId="15" borderId="227" xfId="0" applyNumberFormat="1" applyFont="1" applyFill="1" applyBorder="1" applyAlignment="1" applyProtection="1">
      <alignment horizontal="left" vertical="center" wrapText="1"/>
      <protection locked="0"/>
    </xf>
    <xf numFmtId="0" fontId="72" fillId="15" borderId="0" xfId="0" applyNumberFormat="1" applyFont="1" applyFill="1" applyBorder="1" applyAlignment="1" applyProtection="1">
      <alignment horizontal="left" vertical="center" wrapText="1"/>
      <protection locked="0"/>
    </xf>
    <xf numFmtId="0" fontId="72" fillId="15" borderId="192" xfId="0" applyNumberFormat="1" applyFont="1" applyFill="1" applyBorder="1" applyAlignment="1" applyProtection="1">
      <alignment horizontal="left" vertical="center" wrapText="1"/>
      <protection locked="0"/>
    </xf>
    <xf numFmtId="0" fontId="72" fillId="15" borderId="216" xfId="0" applyNumberFormat="1" applyFont="1" applyFill="1" applyBorder="1" applyAlignment="1" applyProtection="1">
      <alignment horizontal="left" vertical="center" wrapText="1"/>
      <protection locked="0"/>
    </xf>
    <xf numFmtId="0" fontId="72" fillId="15" borderId="49" xfId="0" applyNumberFormat="1" applyFont="1" applyFill="1" applyBorder="1" applyAlignment="1" applyProtection="1">
      <alignment horizontal="left" vertical="center" wrapText="1"/>
      <protection locked="0"/>
    </xf>
    <xf numFmtId="0" fontId="72" fillId="15" borderId="214" xfId="0" applyNumberFormat="1" applyFont="1" applyFill="1" applyBorder="1" applyAlignment="1" applyProtection="1">
      <alignment horizontal="left" vertical="center" wrapText="1"/>
      <protection locked="0"/>
    </xf>
    <xf numFmtId="0" fontId="45" fillId="15" borderId="228" xfId="0" applyNumberFormat="1" applyFont="1" applyFill="1" applyBorder="1" applyAlignment="1" applyProtection="1">
      <alignment horizontal="right" vertical="center"/>
    </xf>
    <xf numFmtId="0" fontId="45" fillId="15" borderId="230" xfId="0" applyNumberFormat="1" applyFont="1" applyFill="1" applyBorder="1" applyAlignment="1" applyProtection="1">
      <alignment horizontal="right" vertical="center"/>
    </xf>
    <xf numFmtId="0" fontId="45" fillId="15" borderId="229" xfId="0" applyNumberFormat="1" applyFont="1" applyFill="1" applyBorder="1" applyAlignment="1" applyProtection="1">
      <alignment horizontal="right" vertical="center"/>
    </xf>
    <xf numFmtId="0" fontId="87" fillId="2" borderId="228" xfId="0" applyFont="1" applyFill="1" applyBorder="1" applyAlignment="1" applyProtection="1">
      <alignment horizontal="left" vertical="center" shrinkToFit="1"/>
      <protection locked="0"/>
    </xf>
    <xf numFmtId="0" fontId="87" fillId="2" borderId="230" xfId="0" applyFont="1" applyFill="1" applyBorder="1" applyAlignment="1" applyProtection="1">
      <alignment horizontal="left" vertical="center" shrinkToFit="1"/>
      <protection locked="0"/>
    </xf>
    <xf numFmtId="0" fontId="87" fillId="2" borderId="231" xfId="0" applyFont="1" applyFill="1" applyBorder="1" applyAlignment="1" applyProtection="1">
      <alignment horizontal="left" vertical="center" shrinkToFit="1"/>
      <protection locked="0"/>
    </xf>
    <xf numFmtId="0" fontId="88" fillId="2" borderId="228" xfId="0" applyNumberFormat="1" applyFont="1" applyFill="1" applyBorder="1" applyAlignment="1" applyProtection="1">
      <alignment horizontal="left" vertical="center"/>
      <protection locked="0"/>
    </xf>
    <xf numFmtId="0" fontId="88" fillId="2" borderId="230" xfId="0" applyNumberFormat="1" applyFont="1" applyFill="1" applyBorder="1" applyAlignment="1" applyProtection="1">
      <alignment horizontal="left" vertical="center"/>
      <protection locked="0"/>
    </xf>
    <xf numFmtId="0" fontId="88" fillId="2" borderId="229" xfId="0" applyNumberFormat="1" applyFont="1" applyFill="1" applyBorder="1" applyAlignment="1" applyProtection="1">
      <alignment horizontal="left" vertical="center"/>
      <protection locked="0"/>
    </xf>
    <xf numFmtId="0" fontId="67" fillId="5" borderId="206" xfId="0" applyFont="1" applyFill="1" applyBorder="1" applyAlignment="1" applyProtection="1">
      <alignment horizontal="center" vertical="center"/>
      <protection locked="0"/>
    </xf>
    <xf numFmtId="0" fontId="67" fillId="5" borderId="207" xfId="0" applyFont="1" applyFill="1" applyBorder="1" applyAlignment="1" applyProtection="1">
      <alignment horizontal="center" vertical="center"/>
      <protection locked="0"/>
    </xf>
    <xf numFmtId="0" fontId="67" fillId="65" borderId="210" xfId="0" applyFont="1" applyFill="1" applyBorder="1" applyAlignment="1" applyProtection="1">
      <alignment horizontal="center" vertical="center"/>
    </xf>
    <xf numFmtId="0" fontId="67" fillId="4" borderId="210" xfId="0" applyFont="1" applyFill="1" applyBorder="1" applyAlignment="1" applyProtection="1">
      <alignment horizontal="center" vertical="center"/>
      <protection locked="0"/>
    </xf>
    <xf numFmtId="0" fontId="67" fillId="4" borderId="211" xfId="0" applyFont="1" applyFill="1" applyBorder="1" applyAlignment="1" applyProtection="1">
      <alignment horizontal="center" vertical="center"/>
      <protection locked="0"/>
    </xf>
    <xf numFmtId="0" fontId="67" fillId="65" borderId="206" xfId="0" applyFont="1" applyFill="1" applyBorder="1" applyAlignment="1" applyProtection="1">
      <alignment horizontal="center" vertical="center"/>
    </xf>
    <xf numFmtId="0" fontId="67" fillId="5" borderId="210" xfId="0" applyFont="1" applyFill="1" applyBorder="1" applyAlignment="1" applyProtection="1">
      <alignment horizontal="center" vertical="center"/>
      <protection locked="0"/>
    </xf>
    <xf numFmtId="0" fontId="67" fillId="5" borderId="211" xfId="0" applyFont="1" applyFill="1" applyBorder="1" applyAlignment="1" applyProtection="1">
      <alignment horizontal="center" vertical="center"/>
      <protection locked="0"/>
    </xf>
    <xf numFmtId="0" fontId="67" fillId="4" borderId="209" xfId="0" applyFont="1" applyFill="1" applyBorder="1" applyAlignment="1" applyProtection="1">
      <alignment horizontal="left" vertical="center"/>
      <protection locked="0"/>
    </xf>
    <xf numFmtId="0" fontId="67" fillId="4" borderId="210" xfId="0" applyFont="1" applyFill="1" applyBorder="1" applyAlignment="1" applyProtection="1">
      <alignment horizontal="left" vertical="center"/>
      <protection locked="0"/>
    </xf>
    <xf numFmtId="0" fontId="67" fillId="4" borderId="211" xfId="0" applyFont="1" applyFill="1" applyBorder="1" applyAlignment="1" applyProtection="1">
      <alignment horizontal="left" vertical="center"/>
      <protection locked="0"/>
    </xf>
    <xf numFmtId="0" fontId="67" fillId="2" borderId="168" xfId="3599" applyFont="1" applyFill="1" applyBorder="1" applyAlignment="1" applyProtection="1">
      <alignment horizontal="left" vertical="center"/>
      <protection locked="0"/>
    </xf>
    <xf numFmtId="0" fontId="81" fillId="2" borderId="121" xfId="3599" applyFont="1" applyFill="1" applyBorder="1" applyAlignment="1" applyProtection="1">
      <alignment horizontal="center" vertical="center" shrinkToFit="1"/>
    </xf>
    <xf numFmtId="0" fontId="11" fillId="2" borderId="2" xfId="0" applyFont="1" applyFill="1" applyBorder="1" applyAlignment="1">
      <alignment horizontal="center"/>
    </xf>
    <xf numFmtId="0" fontId="11" fillId="2" borderId="3" xfId="0" applyFont="1" applyFill="1" applyBorder="1" applyAlignment="1">
      <alignment horizontal="center"/>
    </xf>
    <xf numFmtId="0" fontId="14" fillId="4" borderId="0" xfId="0" applyFont="1" applyFill="1" applyAlignment="1">
      <alignment horizontal="center"/>
    </xf>
    <xf numFmtId="0" fontId="14" fillId="4" borderId="0" xfId="0" applyFont="1" applyFill="1" applyAlignment="1">
      <alignment horizontal="center" vertical="center" textRotation="255"/>
    </xf>
    <xf numFmtId="0" fontId="36" fillId="13" borderId="0" xfId="0" applyFont="1" applyFill="1" applyAlignment="1">
      <alignment horizontal="center"/>
    </xf>
    <xf numFmtId="0" fontId="39" fillId="2" borderId="69" xfId="0" applyFont="1" applyFill="1" applyBorder="1" applyAlignment="1">
      <alignment horizontal="center"/>
    </xf>
    <xf numFmtId="0" fontId="39" fillId="2" borderId="70" xfId="0" applyFont="1" applyFill="1" applyBorder="1" applyAlignment="1">
      <alignment horizontal="center"/>
    </xf>
    <xf numFmtId="0" fontId="14" fillId="2" borderId="0" xfId="0" applyFont="1" applyFill="1" applyBorder="1" applyAlignment="1">
      <alignment horizontal="center"/>
    </xf>
    <xf numFmtId="0" fontId="54" fillId="7" borderId="0" xfId="0" applyFont="1" applyFill="1" applyBorder="1" applyAlignment="1">
      <alignment horizontal="center"/>
    </xf>
    <xf numFmtId="0" fontId="18" fillId="4" borderId="2" xfId="0" applyFont="1" applyFill="1" applyBorder="1" applyAlignment="1">
      <alignment horizontal="center"/>
    </xf>
    <xf numFmtId="0" fontId="18" fillId="4" borderId="4" xfId="0" applyFont="1" applyFill="1" applyBorder="1" applyAlignment="1">
      <alignment horizontal="center"/>
    </xf>
    <xf numFmtId="0" fontId="0" fillId="2" borderId="0" xfId="0" applyFont="1" applyFill="1" applyAlignment="1">
      <alignment horizontal="center" wrapText="1"/>
    </xf>
    <xf numFmtId="0" fontId="43" fillId="7" borderId="1" xfId="0" applyFont="1" applyFill="1" applyBorder="1" applyAlignment="1">
      <alignment horizontal="center"/>
    </xf>
    <xf numFmtId="0" fontId="43" fillId="7" borderId="235" xfId="0" applyFont="1" applyFill="1" applyBorder="1" applyAlignment="1">
      <alignment horizontal="center"/>
    </xf>
    <xf numFmtId="0" fontId="43" fillId="7" borderId="0" xfId="0" applyFont="1" applyFill="1" applyBorder="1" applyAlignment="1">
      <alignment horizontal="center"/>
    </xf>
    <xf numFmtId="0" fontId="43" fillId="12" borderId="5" xfId="0" applyFont="1" applyFill="1" applyBorder="1" applyAlignment="1">
      <alignment horizontal="center"/>
    </xf>
    <xf numFmtId="0" fontId="43" fillId="12" borderId="0" xfId="0" applyFont="1" applyFill="1" applyBorder="1" applyAlignment="1">
      <alignment horizontal="center"/>
    </xf>
    <xf numFmtId="0" fontId="43" fillId="12" borderId="237" xfId="0" applyFont="1" applyFill="1" applyBorder="1" applyAlignment="1">
      <alignment horizontal="center"/>
    </xf>
    <xf numFmtId="0" fontId="43" fillId="12" borderId="78" xfId="0" applyFont="1" applyFill="1" applyBorder="1" applyAlignment="1">
      <alignment horizontal="center"/>
    </xf>
    <xf numFmtId="0" fontId="178" fillId="68" borderId="0" xfId="0" applyFont="1" applyFill="1" applyAlignment="1">
      <alignment horizontal="center"/>
    </xf>
    <xf numFmtId="0" fontId="45" fillId="15" borderId="228" xfId="0" applyNumberFormat="1" applyFont="1" applyFill="1" applyBorder="1" applyAlignment="1" applyProtection="1">
      <alignment horizontal="left" vertical="center"/>
      <protection locked="0"/>
    </xf>
    <xf numFmtId="0" fontId="45" fillId="15" borderId="229" xfId="0" applyNumberFormat="1" applyFont="1" applyFill="1" applyBorder="1" applyAlignment="1" applyProtection="1">
      <alignment horizontal="left" vertical="center"/>
      <protection locked="0"/>
    </xf>
    <xf numFmtId="0" fontId="40" fillId="2" borderId="239" xfId="0" applyFont="1" applyFill="1" applyBorder="1" applyAlignment="1" applyProtection="1">
      <alignment vertical="center"/>
      <protection locked="0"/>
    </xf>
    <xf numFmtId="0" fontId="44" fillId="2" borderId="75" xfId="0" applyFont="1" applyFill="1" applyBorder="1" applyAlignment="1" applyProtection="1">
      <alignment horizontal="right" vertical="center"/>
      <protection locked="0"/>
    </xf>
  </cellXfs>
  <cellStyles count="6306">
    <cellStyle name="20% - Accent1" xfId="1331" builtinId="30" hidden="1"/>
    <cellStyle name="20% - Accent2" xfId="1335" builtinId="34" hidden="1"/>
    <cellStyle name="20% - Accent3" xfId="1339" builtinId="38" hidden="1"/>
    <cellStyle name="20% - Accent4" xfId="1343" builtinId="42" hidden="1"/>
    <cellStyle name="20% - Accent5" xfId="1347" builtinId="46" hidden="1"/>
    <cellStyle name="20% - Accent6" xfId="1351" builtinId="50" hidden="1"/>
    <cellStyle name="40% - Accent1" xfId="1332" builtinId="31" hidden="1"/>
    <cellStyle name="40% - Accent2" xfId="1336" builtinId="35" hidden="1"/>
    <cellStyle name="40% - Accent3" xfId="1340" builtinId="39" hidden="1"/>
    <cellStyle name="40% - Accent4" xfId="1344" builtinId="43" hidden="1"/>
    <cellStyle name="40% - Accent5" xfId="1348" builtinId="47" hidden="1"/>
    <cellStyle name="40% - Accent6" xfId="1352" builtinId="51" hidden="1"/>
    <cellStyle name="60% - Accent1" xfId="1333" builtinId="32" hidden="1"/>
    <cellStyle name="60% - Accent2" xfId="1337" builtinId="36" hidden="1"/>
    <cellStyle name="60% - Accent3" xfId="1341" builtinId="40" hidden="1"/>
    <cellStyle name="60% - Accent4" xfId="1345" builtinId="44" hidden="1"/>
    <cellStyle name="60% - Accent5" xfId="1349" builtinId="48" hidden="1"/>
    <cellStyle name="60% - Accent6" xfId="1353" builtinId="52" hidden="1"/>
    <cellStyle name="Accent1" xfId="1330" builtinId="29" hidden="1"/>
    <cellStyle name="Accent2" xfId="1334" builtinId="33" hidden="1"/>
    <cellStyle name="Accent3" xfId="1338" builtinId="37" hidden="1"/>
    <cellStyle name="Accent4" xfId="1342" builtinId="41" hidden="1"/>
    <cellStyle name="Accent5" xfId="1346" builtinId="45" hidden="1"/>
    <cellStyle name="Accent6" xfId="1350" builtinId="49" hidden="1"/>
    <cellStyle name="Bad" xfId="4132" builtinId="27" hidden="1"/>
    <cellStyle name="Calculation" xfId="1323" builtinId="22" hidden="1"/>
    <cellStyle name="Check Cell" xfId="1325" builtinId="23" hidden="1"/>
    <cellStyle name="Comma" xfId="1309" builtinId="3" hidden="1"/>
    <cellStyle name="Comma [0]" xfId="1310" builtinId="6" hidden="1"/>
    <cellStyle name="Currency" xfId="1311" builtinId="4" hidden="1"/>
    <cellStyle name="Currency [0]" xfId="1312" builtinId="7" hidden="1"/>
    <cellStyle name="Explanatory Text" xfId="1328" builtinId="53" hidden="1"/>
    <cellStyle name="Field" xfId="4695"/>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4" builtinId="9" hidden="1"/>
    <cellStyle name="Followed Hyperlink" xfId="456" builtinId="9" hidden="1"/>
    <cellStyle name="Followed Hyperlink" xfId="458" builtinId="9" hidden="1"/>
    <cellStyle name="Followed Hyperlink" xfId="460" builtinId="9" hidden="1"/>
    <cellStyle name="Followed Hyperlink" xfId="462" builtinId="9" hidden="1"/>
    <cellStyle name="Followed Hyperlink" xfId="464" builtinId="9" hidden="1"/>
    <cellStyle name="Followed Hyperlink" xfId="466" builtinId="9" hidden="1"/>
    <cellStyle name="Followed Hyperlink" xfId="468" builtinId="9" hidden="1"/>
    <cellStyle name="Followed Hyperlink" xfId="470" builtinId="9" hidden="1"/>
    <cellStyle name="Followed Hyperlink" xfId="472" builtinId="9" hidden="1"/>
    <cellStyle name="Followed Hyperlink" xfId="474" builtinId="9" hidden="1"/>
    <cellStyle name="Followed Hyperlink" xfId="476" builtinId="9" hidden="1"/>
    <cellStyle name="Followed Hyperlink" xfId="478" builtinId="9" hidden="1"/>
    <cellStyle name="Followed Hyperlink" xfId="480" builtinId="9" hidden="1"/>
    <cellStyle name="Followed Hyperlink" xfId="482" builtinId="9" hidden="1"/>
    <cellStyle name="Followed Hyperlink" xfId="484" builtinId="9" hidden="1"/>
    <cellStyle name="Followed Hyperlink" xfId="486" builtinId="9" hidden="1"/>
    <cellStyle name="Followed Hyperlink" xfId="488" builtinId="9" hidden="1"/>
    <cellStyle name="Followed Hyperlink" xfId="490" builtinId="9" hidden="1"/>
    <cellStyle name="Followed Hyperlink" xfId="492" builtinId="9" hidden="1"/>
    <cellStyle name="Followed Hyperlink" xfId="494" builtinId="9" hidden="1"/>
    <cellStyle name="Followed Hyperlink" xfId="496" builtinId="9" hidden="1"/>
    <cellStyle name="Followed Hyperlink" xfId="498" builtinId="9" hidden="1"/>
    <cellStyle name="Followed Hyperlink" xfId="500" builtinId="9" hidden="1"/>
    <cellStyle name="Followed Hyperlink" xfId="502" builtinId="9" hidden="1"/>
    <cellStyle name="Followed Hyperlink" xfId="504" builtinId="9" hidden="1"/>
    <cellStyle name="Followed Hyperlink" xfId="506" builtinId="9" hidden="1"/>
    <cellStyle name="Followed Hyperlink" xfId="508" builtinId="9" hidden="1"/>
    <cellStyle name="Followed Hyperlink" xfId="510" builtinId="9" hidden="1"/>
    <cellStyle name="Followed Hyperlink" xfId="512" builtinId="9" hidden="1"/>
    <cellStyle name="Followed Hyperlink" xfId="514" builtinId="9" hidden="1"/>
    <cellStyle name="Followed Hyperlink" xfId="516" builtinId="9" hidden="1"/>
    <cellStyle name="Followed Hyperlink" xfId="518" builtinId="9" hidden="1"/>
    <cellStyle name="Followed Hyperlink" xfId="520" builtinId="9" hidden="1"/>
    <cellStyle name="Followed Hyperlink" xfId="522" builtinId="9" hidden="1"/>
    <cellStyle name="Followed Hyperlink" xfId="524" builtinId="9" hidden="1"/>
    <cellStyle name="Followed Hyperlink" xfId="526" builtinId="9" hidden="1"/>
    <cellStyle name="Followed Hyperlink" xfId="528" builtinId="9" hidden="1"/>
    <cellStyle name="Followed Hyperlink" xfId="530" builtinId="9" hidden="1"/>
    <cellStyle name="Followed Hyperlink" xfId="532" builtinId="9" hidden="1"/>
    <cellStyle name="Followed Hyperlink" xfId="534" builtinId="9" hidden="1"/>
    <cellStyle name="Followed Hyperlink" xfId="536" builtinId="9" hidden="1"/>
    <cellStyle name="Followed Hyperlink" xfId="538" builtinId="9" hidden="1"/>
    <cellStyle name="Followed Hyperlink" xfId="540" builtinId="9" hidden="1"/>
    <cellStyle name="Followed Hyperlink" xfId="542" builtinId="9" hidden="1"/>
    <cellStyle name="Followed Hyperlink" xfId="544" builtinId="9" hidden="1"/>
    <cellStyle name="Followed Hyperlink" xfId="546" builtinId="9" hidden="1"/>
    <cellStyle name="Followed Hyperlink" xfId="548" builtinId="9" hidden="1"/>
    <cellStyle name="Followed Hyperlink" xfId="550" builtinId="9" hidden="1"/>
    <cellStyle name="Followed Hyperlink" xfId="552" builtinId="9" hidden="1"/>
    <cellStyle name="Followed Hyperlink" xfId="554" builtinId="9" hidden="1"/>
    <cellStyle name="Followed Hyperlink" xfId="556" builtinId="9" hidden="1"/>
    <cellStyle name="Followed Hyperlink" xfId="558" builtinId="9" hidden="1"/>
    <cellStyle name="Followed Hyperlink" xfId="560" builtinId="9" hidden="1"/>
    <cellStyle name="Followed Hyperlink" xfId="562" builtinId="9" hidden="1"/>
    <cellStyle name="Followed Hyperlink" xfId="564" builtinId="9" hidden="1"/>
    <cellStyle name="Followed Hyperlink" xfId="566" builtinId="9" hidden="1"/>
    <cellStyle name="Followed Hyperlink" xfId="568" builtinId="9" hidden="1"/>
    <cellStyle name="Followed Hyperlink" xfId="570" builtinId="9" hidden="1"/>
    <cellStyle name="Followed Hyperlink" xfId="572" builtinId="9" hidden="1"/>
    <cellStyle name="Followed Hyperlink" xfId="574" builtinId="9" hidden="1"/>
    <cellStyle name="Followed Hyperlink" xfId="576" builtinId="9" hidden="1"/>
    <cellStyle name="Followed Hyperlink" xfId="578" builtinId="9" hidden="1"/>
    <cellStyle name="Followed Hyperlink" xfId="580" builtinId="9" hidden="1"/>
    <cellStyle name="Followed Hyperlink" xfId="582" builtinId="9" hidden="1"/>
    <cellStyle name="Followed Hyperlink" xfId="584" builtinId="9" hidden="1"/>
    <cellStyle name="Followed Hyperlink" xfId="586" builtinId="9" hidden="1"/>
    <cellStyle name="Followed Hyperlink" xfId="588" builtinId="9" hidden="1"/>
    <cellStyle name="Followed Hyperlink" xfId="590" builtinId="9" hidden="1"/>
    <cellStyle name="Followed Hyperlink" xfId="592" builtinId="9" hidden="1"/>
    <cellStyle name="Followed Hyperlink" xfId="594" builtinId="9" hidden="1"/>
    <cellStyle name="Followed Hyperlink" xfId="596" builtinId="9" hidden="1"/>
    <cellStyle name="Followed Hyperlink" xfId="598" builtinId="9" hidden="1"/>
    <cellStyle name="Followed Hyperlink" xfId="600" builtinId="9" hidden="1"/>
    <cellStyle name="Followed Hyperlink" xfId="602" builtinId="9" hidden="1"/>
    <cellStyle name="Followed Hyperlink" xfId="604" builtinId="9" hidden="1"/>
    <cellStyle name="Followed Hyperlink" xfId="606" builtinId="9" hidden="1"/>
    <cellStyle name="Followed Hyperlink" xfId="608" builtinId="9" hidden="1"/>
    <cellStyle name="Followed Hyperlink" xfId="610" builtinId="9" hidden="1"/>
    <cellStyle name="Followed Hyperlink" xfId="612" builtinId="9" hidden="1"/>
    <cellStyle name="Followed Hyperlink" xfId="614" builtinId="9" hidden="1"/>
    <cellStyle name="Followed Hyperlink" xfId="616" builtinId="9" hidden="1"/>
    <cellStyle name="Followed Hyperlink" xfId="618" builtinId="9" hidden="1"/>
    <cellStyle name="Followed Hyperlink" xfId="620" builtinId="9" hidden="1"/>
    <cellStyle name="Followed Hyperlink" xfId="622" builtinId="9" hidden="1"/>
    <cellStyle name="Followed Hyperlink" xfId="624" builtinId="9" hidden="1"/>
    <cellStyle name="Followed Hyperlink" xfId="626" builtinId="9" hidden="1"/>
    <cellStyle name="Followed Hyperlink" xfId="628" builtinId="9" hidden="1"/>
    <cellStyle name="Followed Hyperlink" xfId="630" builtinId="9" hidden="1"/>
    <cellStyle name="Followed Hyperlink" xfId="632" builtinId="9" hidden="1"/>
    <cellStyle name="Followed Hyperlink" xfId="634" builtinId="9" hidden="1"/>
    <cellStyle name="Followed Hyperlink" xfId="636" builtinId="9" hidden="1"/>
    <cellStyle name="Followed Hyperlink" xfId="638" builtinId="9" hidden="1"/>
    <cellStyle name="Followed Hyperlink" xfId="640" builtinId="9" hidden="1"/>
    <cellStyle name="Followed Hyperlink" xfId="642" builtinId="9" hidden="1"/>
    <cellStyle name="Followed Hyperlink" xfId="644" builtinId="9" hidden="1"/>
    <cellStyle name="Followed Hyperlink" xfId="646" builtinId="9" hidden="1"/>
    <cellStyle name="Followed Hyperlink" xfId="648" builtinId="9" hidden="1"/>
    <cellStyle name="Followed Hyperlink" xfId="650" builtinId="9" hidden="1"/>
    <cellStyle name="Followed Hyperlink" xfId="652" builtinId="9" hidden="1"/>
    <cellStyle name="Followed Hyperlink" xfId="654" builtinId="9" hidden="1"/>
    <cellStyle name="Followed Hyperlink" xfId="656" builtinId="9" hidden="1"/>
    <cellStyle name="Followed Hyperlink" xfId="658" builtinId="9" hidden="1"/>
    <cellStyle name="Followed Hyperlink" xfId="660" builtinId="9" hidden="1"/>
    <cellStyle name="Followed Hyperlink" xfId="662" builtinId="9" hidden="1"/>
    <cellStyle name="Followed Hyperlink" xfId="664" builtinId="9" hidden="1"/>
    <cellStyle name="Followed Hyperlink" xfId="666" builtinId="9" hidden="1"/>
    <cellStyle name="Followed Hyperlink" xfId="668" builtinId="9" hidden="1"/>
    <cellStyle name="Followed Hyperlink" xfId="670" builtinId="9" hidden="1"/>
    <cellStyle name="Followed Hyperlink" xfId="672" builtinId="9" hidden="1"/>
    <cellStyle name="Followed Hyperlink" xfId="674" builtinId="9" hidden="1"/>
    <cellStyle name="Followed Hyperlink" xfId="676" builtinId="9" hidden="1"/>
    <cellStyle name="Followed Hyperlink" xfId="678" builtinId="9" hidden="1"/>
    <cellStyle name="Followed Hyperlink" xfId="680" builtinId="9" hidden="1"/>
    <cellStyle name="Followed Hyperlink" xfId="682" builtinId="9" hidden="1"/>
    <cellStyle name="Followed Hyperlink" xfId="684" builtinId="9" hidden="1"/>
    <cellStyle name="Followed Hyperlink" xfId="686" builtinId="9" hidden="1"/>
    <cellStyle name="Followed Hyperlink" xfId="688" builtinId="9" hidden="1"/>
    <cellStyle name="Followed Hyperlink" xfId="690" builtinId="9" hidden="1"/>
    <cellStyle name="Followed Hyperlink" xfId="692" builtinId="9" hidden="1"/>
    <cellStyle name="Followed Hyperlink" xfId="694" builtinId="9" hidden="1"/>
    <cellStyle name="Followed Hyperlink" xfId="696" builtinId="9" hidden="1"/>
    <cellStyle name="Followed Hyperlink" xfId="698" builtinId="9" hidden="1"/>
    <cellStyle name="Followed Hyperlink" xfId="700" builtinId="9" hidden="1"/>
    <cellStyle name="Followed Hyperlink" xfId="702" builtinId="9" hidden="1"/>
    <cellStyle name="Followed Hyperlink" xfId="704" builtinId="9" hidden="1"/>
    <cellStyle name="Followed Hyperlink" xfId="706" builtinId="9" hidden="1"/>
    <cellStyle name="Followed Hyperlink" xfId="708" builtinId="9" hidden="1"/>
    <cellStyle name="Followed Hyperlink" xfId="710" builtinId="9" hidden="1"/>
    <cellStyle name="Followed Hyperlink" xfId="712" builtinId="9" hidden="1"/>
    <cellStyle name="Followed Hyperlink" xfId="714" builtinId="9" hidden="1"/>
    <cellStyle name="Followed Hyperlink" xfId="716" builtinId="9" hidden="1"/>
    <cellStyle name="Followed Hyperlink" xfId="718" builtinId="9" hidden="1"/>
    <cellStyle name="Followed Hyperlink" xfId="720" builtinId="9" hidden="1"/>
    <cellStyle name="Followed Hyperlink" xfId="722" builtinId="9" hidden="1"/>
    <cellStyle name="Followed Hyperlink" xfId="724" builtinId="9" hidden="1"/>
    <cellStyle name="Followed Hyperlink" xfId="726" builtinId="9" hidden="1"/>
    <cellStyle name="Followed Hyperlink" xfId="728" builtinId="9" hidden="1"/>
    <cellStyle name="Followed Hyperlink" xfId="730" builtinId="9" hidden="1"/>
    <cellStyle name="Followed Hyperlink" xfId="732" builtinId="9" hidden="1"/>
    <cellStyle name="Followed Hyperlink" xfId="734" builtinId="9" hidden="1"/>
    <cellStyle name="Followed Hyperlink" xfId="736" builtinId="9" hidden="1"/>
    <cellStyle name="Followed Hyperlink" xfId="738" builtinId="9" hidden="1"/>
    <cellStyle name="Followed Hyperlink" xfId="740" builtinId="9" hidden="1"/>
    <cellStyle name="Followed Hyperlink" xfId="742" builtinId="9" hidden="1"/>
    <cellStyle name="Followed Hyperlink" xfId="744" builtinId="9" hidden="1"/>
    <cellStyle name="Followed Hyperlink" xfId="746" builtinId="9" hidden="1"/>
    <cellStyle name="Followed Hyperlink" xfId="748" builtinId="9" hidden="1"/>
    <cellStyle name="Followed Hyperlink" xfId="750" builtinId="9" hidden="1"/>
    <cellStyle name="Followed Hyperlink" xfId="752" builtinId="9" hidden="1"/>
    <cellStyle name="Followed Hyperlink" xfId="754" builtinId="9" hidden="1"/>
    <cellStyle name="Followed Hyperlink" xfId="756" builtinId="9" hidden="1"/>
    <cellStyle name="Followed Hyperlink" xfId="758" builtinId="9" hidden="1"/>
    <cellStyle name="Followed Hyperlink" xfId="760" builtinId="9" hidden="1"/>
    <cellStyle name="Followed Hyperlink" xfId="762" builtinId="9" hidden="1"/>
    <cellStyle name="Followed Hyperlink" xfId="764" builtinId="9" hidden="1"/>
    <cellStyle name="Followed Hyperlink" xfId="766" builtinId="9" hidden="1"/>
    <cellStyle name="Followed Hyperlink" xfId="768" builtinId="9" hidden="1"/>
    <cellStyle name="Followed Hyperlink" xfId="770" builtinId="9" hidden="1"/>
    <cellStyle name="Followed Hyperlink" xfId="772" builtinId="9" hidden="1"/>
    <cellStyle name="Followed Hyperlink" xfId="774" builtinId="9" hidden="1"/>
    <cellStyle name="Followed Hyperlink" xfId="776" builtinId="9" hidden="1"/>
    <cellStyle name="Followed Hyperlink" xfId="778" builtinId="9" hidden="1"/>
    <cellStyle name="Followed Hyperlink" xfId="780" builtinId="9" hidden="1"/>
    <cellStyle name="Followed Hyperlink" xfId="782" builtinId="9" hidden="1"/>
    <cellStyle name="Followed Hyperlink" xfId="784" builtinId="9" hidden="1"/>
    <cellStyle name="Followed Hyperlink" xfId="786" builtinId="9" hidden="1"/>
    <cellStyle name="Followed Hyperlink" xfId="788" builtinId="9" hidden="1"/>
    <cellStyle name="Followed Hyperlink" xfId="790" builtinId="9" hidden="1"/>
    <cellStyle name="Followed Hyperlink" xfId="792" builtinId="9" hidden="1"/>
    <cellStyle name="Followed Hyperlink" xfId="794" builtinId="9" hidden="1"/>
    <cellStyle name="Followed Hyperlink" xfId="796" builtinId="9" hidden="1"/>
    <cellStyle name="Followed Hyperlink" xfId="798" builtinId="9" hidden="1"/>
    <cellStyle name="Followed Hyperlink" xfId="800" builtinId="9" hidden="1"/>
    <cellStyle name="Followed Hyperlink" xfId="802" builtinId="9" hidden="1"/>
    <cellStyle name="Followed Hyperlink" xfId="804" builtinId="9" hidden="1"/>
    <cellStyle name="Followed Hyperlink" xfId="806" builtinId="9" hidden="1"/>
    <cellStyle name="Followed Hyperlink" xfId="808" builtinId="9" hidden="1"/>
    <cellStyle name="Followed Hyperlink" xfId="810" builtinId="9" hidden="1"/>
    <cellStyle name="Followed Hyperlink" xfId="812" builtinId="9" hidden="1"/>
    <cellStyle name="Followed Hyperlink" xfId="814" builtinId="9" hidden="1"/>
    <cellStyle name="Followed Hyperlink" xfId="816" builtinId="9" hidden="1"/>
    <cellStyle name="Followed Hyperlink" xfId="818" builtinId="9" hidden="1"/>
    <cellStyle name="Followed Hyperlink" xfId="820" builtinId="9" hidden="1"/>
    <cellStyle name="Followed Hyperlink" xfId="822" builtinId="9" hidden="1"/>
    <cellStyle name="Followed Hyperlink" xfId="824" builtinId="9" hidden="1"/>
    <cellStyle name="Followed Hyperlink" xfId="826" builtinId="9" hidden="1"/>
    <cellStyle name="Followed Hyperlink" xfId="828" builtinId="9" hidden="1"/>
    <cellStyle name="Followed Hyperlink" xfId="830" builtinId="9" hidden="1"/>
    <cellStyle name="Followed Hyperlink" xfId="832" builtinId="9" hidden="1"/>
    <cellStyle name="Followed Hyperlink" xfId="834" builtinId="9" hidden="1"/>
    <cellStyle name="Followed Hyperlink" xfId="836" builtinId="9" hidden="1"/>
    <cellStyle name="Followed Hyperlink" xfId="838" builtinId="9" hidden="1"/>
    <cellStyle name="Followed Hyperlink" xfId="840" builtinId="9" hidden="1"/>
    <cellStyle name="Followed Hyperlink" xfId="842" builtinId="9" hidden="1"/>
    <cellStyle name="Followed Hyperlink" xfId="844" builtinId="9" hidden="1"/>
    <cellStyle name="Followed Hyperlink" xfId="846" builtinId="9" hidden="1"/>
    <cellStyle name="Followed Hyperlink" xfId="848" builtinId="9" hidden="1"/>
    <cellStyle name="Followed Hyperlink" xfId="850" builtinId="9" hidden="1"/>
    <cellStyle name="Followed Hyperlink" xfId="852" builtinId="9" hidden="1"/>
    <cellStyle name="Followed Hyperlink" xfId="854" builtinId="9" hidden="1"/>
    <cellStyle name="Followed Hyperlink" xfId="856" builtinId="9" hidden="1"/>
    <cellStyle name="Followed Hyperlink" xfId="858" builtinId="9" hidden="1"/>
    <cellStyle name="Followed Hyperlink" xfId="860" builtinId="9" hidden="1"/>
    <cellStyle name="Followed Hyperlink" xfId="862" builtinId="9" hidden="1"/>
    <cellStyle name="Followed Hyperlink" xfId="864" builtinId="9" hidden="1"/>
    <cellStyle name="Followed Hyperlink" xfId="866" builtinId="9" hidden="1"/>
    <cellStyle name="Followed Hyperlink" xfId="868" builtinId="9" hidden="1"/>
    <cellStyle name="Followed Hyperlink" xfId="870" builtinId="9" hidden="1"/>
    <cellStyle name="Followed Hyperlink" xfId="872" builtinId="9" hidden="1"/>
    <cellStyle name="Followed Hyperlink" xfId="874" builtinId="9" hidden="1"/>
    <cellStyle name="Followed Hyperlink" xfId="876" builtinId="9" hidden="1"/>
    <cellStyle name="Followed Hyperlink" xfId="878" builtinId="9" hidden="1"/>
    <cellStyle name="Followed Hyperlink" xfId="880" builtinId="9" hidden="1"/>
    <cellStyle name="Followed Hyperlink" xfId="882" builtinId="9" hidden="1"/>
    <cellStyle name="Followed Hyperlink" xfId="884" builtinId="9" hidden="1"/>
    <cellStyle name="Followed Hyperlink" xfId="886" builtinId="9" hidden="1"/>
    <cellStyle name="Followed Hyperlink" xfId="888" builtinId="9" hidden="1"/>
    <cellStyle name="Followed Hyperlink" xfId="890" builtinId="9" hidden="1"/>
    <cellStyle name="Followed Hyperlink" xfId="892" builtinId="9" hidden="1"/>
    <cellStyle name="Followed Hyperlink" xfId="894" builtinId="9" hidden="1"/>
    <cellStyle name="Followed Hyperlink" xfId="896" builtinId="9" hidden="1"/>
    <cellStyle name="Followed Hyperlink" xfId="898" builtinId="9" hidden="1"/>
    <cellStyle name="Followed Hyperlink" xfId="900" builtinId="9" hidden="1"/>
    <cellStyle name="Followed Hyperlink" xfId="902" builtinId="9" hidden="1"/>
    <cellStyle name="Followed Hyperlink" xfId="904" builtinId="9" hidden="1"/>
    <cellStyle name="Followed Hyperlink" xfId="906" builtinId="9" hidden="1"/>
    <cellStyle name="Followed Hyperlink" xfId="908" builtinId="9" hidden="1"/>
    <cellStyle name="Followed Hyperlink" xfId="910" builtinId="9" hidden="1"/>
    <cellStyle name="Followed Hyperlink" xfId="912" builtinId="9" hidden="1"/>
    <cellStyle name="Followed Hyperlink" xfId="914" builtinId="9" hidden="1"/>
    <cellStyle name="Followed Hyperlink" xfId="916" builtinId="9" hidden="1"/>
    <cellStyle name="Followed Hyperlink" xfId="918" builtinId="9" hidden="1"/>
    <cellStyle name="Followed Hyperlink" xfId="920" builtinId="9" hidden="1"/>
    <cellStyle name="Followed Hyperlink" xfId="922" builtinId="9" hidden="1"/>
    <cellStyle name="Followed Hyperlink" xfId="924" builtinId="9" hidden="1"/>
    <cellStyle name="Followed Hyperlink" xfId="926" builtinId="9" hidden="1"/>
    <cellStyle name="Followed Hyperlink" xfId="928" builtinId="9" hidden="1"/>
    <cellStyle name="Followed Hyperlink" xfId="930" builtinId="9" hidden="1"/>
    <cellStyle name="Followed Hyperlink" xfId="932" builtinId="9" hidden="1"/>
    <cellStyle name="Followed Hyperlink" xfId="934" builtinId="9" hidden="1"/>
    <cellStyle name="Followed Hyperlink" xfId="936" builtinId="9" hidden="1"/>
    <cellStyle name="Followed Hyperlink" xfId="938" builtinId="9" hidden="1"/>
    <cellStyle name="Followed Hyperlink" xfId="940" builtinId="9" hidden="1"/>
    <cellStyle name="Followed Hyperlink" xfId="942" builtinId="9" hidden="1"/>
    <cellStyle name="Followed Hyperlink" xfId="944" builtinId="9" hidden="1"/>
    <cellStyle name="Followed Hyperlink" xfId="946" builtinId="9" hidden="1"/>
    <cellStyle name="Followed Hyperlink" xfId="948" builtinId="9" hidden="1"/>
    <cellStyle name="Followed Hyperlink" xfId="950" builtinId="9" hidden="1"/>
    <cellStyle name="Followed Hyperlink" xfId="952" builtinId="9" hidden="1"/>
    <cellStyle name="Followed Hyperlink" xfId="954" builtinId="9" hidden="1"/>
    <cellStyle name="Followed Hyperlink" xfId="956" builtinId="9" hidden="1"/>
    <cellStyle name="Followed Hyperlink" xfId="958" builtinId="9" hidden="1"/>
    <cellStyle name="Followed Hyperlink" xfId="960" builtinId="9" hidden="1"/>
    <cellStyle name="Followed Hyperlink" xfId="962" builtinId="9" hidden="1"/>
    <cellStyle name="Followed Hyperlink" xfId="964" builtinId="9" hidden="1"/>
    <cellStyle name="Followed Hyperlink" xfId="966" builtinId="9" hidden="1"/>
    <cellStyle name="Followed Hyperlink" xfId="968" builtinId="9" hidden="1"/>
    <cellStyle name="Followed Hyperlink" xfId="970" builtinId="9" hidden="1"/>
    <cellStyle name="Followed Hyperlink" xfId="972" builtinId="9" hidden="1"/>
    <cellStyle name="Followed Hyperlink" xfId="974" builtinId="9" hidden="1"/>
    <cellStyle name="Followed Hyperlink" xfId="976" builtinId="9" hidden="1"/>
    <cellStyle name="Followed Hyperlink" xfId="978" builtinId="9" hidden="1"/>
    <cellStyle name="Followed Hyperlink" xfId="980" builtinId="9" hidden="1"/>
    <cellStyle name="Followed Hyperlink" xfId="982" builtinId="9" hidden="1"/>
    <cellStyle name="Followed Hyperlink" xfId="984" builtinId="9" hidden="1"/>
    <cellStyle name="Followed Hyperlink" xfId="986" builtinId="9" hidden="1"/>
    <cellStyle name="Followed Hyperlink" xfId="988" builtinId="9" hidden="1"/>
    <cellStyle name="Followed Hyperlink" xfId="990" builtinId="9" hidden="1"/>
    <cellStyle name="Followed Hyperlink" xfId="992" builtinId="9" hidden="1"/>
    <cellStyle name="Followed Hyperlink" xfId="994" builtinId="9" hidden="1"/>
    <cellStyle name="Followed Hyperlink" xfId="996" builtinId="9" hidden="1"/>
    <cellStyle name="Followed Hyperlink" xfId="998" builtinId="9" hidden="1"/>
    <cellStyle name="Followed Hyperlink" xfId="1000" builtinId="9" hidden="1"/>
    <cellStyle name="Followed Hyperlink" xfId="1002" builtinId="9" hidden="1"/>
    <cellStyle name="Followed Hyperlink" xfId="1004" builtinId="9" hidden="1"/>
    <cellStyle name="Followed Hyperlink" xfId="1006" builtinId="9" hidden="1"/>
    <cellStyle name="Followed Hyperlink" xfId="1008" builtinId="9" hidden="1"/>
    <cellStyle name="Followed Hyperlink" xfId="1010" builtinId="9" hidden="1"/>
    <cellStyle name="Followed Hyperlink" xfId="1012" builtinId="9" hidden="1"/>
    <cellStyle name="Followed Hyperlink" xfId="1014" builtinId="9" hidden="1"/>
    <cellStyle name="Followed Hyperlink" xfId="1016" builtinId="9" hidden="1"/>
    <cellStyle name="Followed Hyperlink" xfId="1018" builtinId="9" hidden="1"/>
    <cellStyle name="Followed Hyperlink" xfId="1020" builtinId="9" hidden="1"/>
    <cellStyle name="Followed Hyperlink" xfId="1022" builtinId="9" hidden="1"/>
    <cellStyle name="Followed Hyperlink" xfId="1024" builtinId="9" hidden="1"/>
    <cellStyle name="Followed Hyperlink" xfId="1026" builtinId="9" hidden="1"/>
    <cellStyle name="Followed Hyperlink" xfId="1028" builtinId="9" hidden="1"/>
    <cellStyle name="Followed Hyperlink" xfId="1030" builtinId="9" hidden="1"/>
    <cellStyle name="Followed Hyperlink" xfId="1032" builtinId="9" hidden="1"/>
    <cellStyle name="Followed Hyperlink" xfId="1034" builtinId="9" hidden="1"/>
    <cellStyle name="Followed Hyperlink" xfId="1036" builtinId="9" hidden="1"/>
    <cellStyle name="Followed Hyperlink" xfId="1038" builtinId="9" hidden="1"/>
    <cellStyle name="Followed Hyperlink" xfId="1040" builtinId="9" hidden="1"/>
    <cellStyle name="Followed Hyperlink" xfId="1042" builtinId="9" hidden="1"/>
    <cellStyle name="Followed Hyperlink" xfId="1044" builtinId="9" hidden="1"/>
    <cellStyle name="Followed Hyperlink" xfId="1046" builtinId="9" hidden="1"/>
    <cellStyle name="Followed Hyperlink" xfId="1048" builtinId="9" hidden="1"/>
    <cellStyle name="Followed Hyperlink" xfId="1050" builtinId="9" hidden="1"/>
    <cellStyle name="Followed Hyperlink" xfId="1052" builtinId="9" hidden="1"/>
    <cellStyle name="Followed Hyperlink" xfId="1054" builtinId="9" hidden="1"/>
    <cellStyle name="Followed Hyperlink" xfId="1056" builtinId="9" hidden="1"/>
    <cellStyle name="Followed Hyperlink" xfId="1058" builtinId="9" hidden="1"/>
    <cellStyle name="Followed Hyperlink" xfId="1060" builtinId="9" hidden="1"/>
    <cellStyle name="Followed Hyperlink" xfId="1062" builtinId="9" hidden="1"/>
    <cellStyle name="Followed Hyperlink" xfId="1064" builtinId="9" hidden="1"/>
    <cellStyle name="Followed Hyperlink" xfId="1066" builtinId="9" hidden="1"/>
    <cellStyle name="Followed Hyperlink" xfId="1068" builtinId="9" hidden="1"/>
    <cellStyle name="Followed Hyperlink" xfId="1070" builtinId="9" hidden="1"/>
    <cellStyle name="Followed Hyperlink" xfId="1072" builtinId="9" hidden="1"/>
    <cellStyle name="Followed Hyperlink" xfId="1074" builtinId="9" hidden="1"/>
    <cellStyle name="Followed Hyperlink" xfId="1076" builtinId="9" hidden="1"/>
    <cellStyle name="Followed Hyperlink" xfId="1078" builtinId="9" hidden="1"/>
    <cellStyle name="Followed Hyperlink" xfId="1080" builtinId="9" hidden="1"/>
    <cellStyle name="Followed Hyperlink" xfId="1082" builtinId="9" hidden="1"/>
    <cellStyle name="Followed Hyperlink" xfId="1084" builtinId="9" hidden="1"/>
    <cellStyle name="Followed Hyperlink" xfId="1086" builtinId="9" hidden="1"/>
    <cellStyle name="Followed Hyperlink" xfId="1088" builtinId="9" hidden="1"/>
    <cellStyle name="Followed Hyperlink" xfId="1090" builtinId="9" hidden="1"/>
    <cellStyle name="Followed Hyperlink" xfId="1092" builtinId="9" hidden="1"/>
    <cellStyle name="Followed Hyperlink" xfId="1094" builtinId="9" hidden="1"/>
    <cellStyle name="Followed Hyperlink" xfId="1096" builtinId="9" hidden="1"/>
    <cellStyle name="Followed Hyperlink" xfId="1098" builtinId="9" hidden="1"/>
    <cellStyle name="Followed Hyperlink" xfId="1100" builtinId="9" hidden="1"/>
    <cellStyle name="Followed Hyperlink" xfId="1102" builtinId="9" hidden="1"/>
    <cellStyle name="Followed Hyperlink" xfId="1104" builtinId="9" hidden="1"/>
    <cellStyle name="Followed Hyperlink" xfId="1106" builtinId="9" hidden="1"/>
    <cellStyle name="Followed Hyperlink" xfId="1108" builtinId="9" hidden="1"/>
    <cellStyle name="Followed Hyperlink" xfId="1110" builtinId="9" hidden="1"/>
    <cellStyle name="Followed Hyperlink" xfId="1112" builtinId="9" hidden="1"/>
    <cellStyle name="Followed Hyperlink" xfId="1114" builtinId="9" hidden="1"/>
    <cellStyle name="Followed Hyperlink" xfId="1116" builtinId="9" hidden="1"/>
    <cellStyle name="Followed Hyperlink" xfId="1118" builtinId="9" hidden="1"/>
    <cellStyle name="Followed Hyperlink" xfId="1120" builtinId="9" hidden="1"/>
    <cellStyle name="Followed Hyperlink" xfId="1122" builtinId="9" hidden="1"/>
    <cellStyle name="Followed Hyperlink" xfId="1124" builtinId="9" hidden="1"/>
    <cellStyle name="Followed Hyperlink" xfId="1126" builtinId="9" hidden="1"/>
    <cellStyle name="Followed Hyperlink" xfId="1128" builtinId="9" hidden="1"/>
    <cellStyle name="Followed Hyperlink" xfId="1130" builtinId="9" hidden="1"/>
    <cellStyle name="Followed Hyperlink" xfId="1132" builtinId="9" hidden="1"/>
    <cellStyle name="Followed Hyperlink" xfId="1134" builtinId="9" hidden="1"/>
    <cellStyle name="Followed Hyperlink" xfId="1136" builtinId="9" hidden="1"/>
    <cellStyle name="Followed Hyperlink" xfId="1138" builtinId="9" hidden="1"/>
    <cellStyle name="Followed Hyperlink" xfId="1140" builtinId="9" hidden="1"/>
    <cellStyle name="Followed Hyperlink" xfId="1142" builtinId="9" hidden="1"/>
    <cellStyle name="Followed Hyperlink" xfId="1144" builtinId="9" hidden="1"/>
    <cellStyle name="Followed Hyperlink" xfId="1146" builtinId="9" hidden="1"/>
    <cellStyle name="Followed Hyperlink" xfId="1148" builtinId="9" hidden="1"/>
    <cellStyle name="Followed Hyperlink" xfId="1150" builtinId="9" hidden="1"/>
    <cellStyle name="Followed Hyperlink" xfId="1152" builtinId="9" hidden="1"/>
    <cellStyle name="Followed Hyperlink" xfId="1154" builtinId="9" hidden="1"/>
    <cellStyle name="Followed Hyperlink" xfId="1156" builtinId="9" hidden="1"/>
    <cellStyle name="Followed Hyperlink" xfId="1158" builtinId="9" hidden="1"/>
    <cellStyle name="Followed Hyperlink" xfId="1160" builtinId="9" hidden="1"/>
    <cellStyle name="Followed Hyperlink" xfId="1162" builtinId="9" hidden="1"/>
    <cellStyle name="Followed Hyperlink" xfId="1164" builtinId="9" hidden="1"/>
    <cellStyle name="Followed Hyperlink" xfId="1166" builtinId="9" hidden="1"/>
    <cellStyle name="Followed Hyperlink" xfId="1168" builtinId="9" hidden="1"/>
    <cellStyle name="Followed Hyperlink" xfId="1170" builtinId="9" hidden="1"/>
    <cellStyle name="Followed Hyperlink" xfId="1172" builtinId="9" hidden="1"/>
    <cellStyle name="Followed Hyperlink" xfId="1174" builtinId="9" hidden="1"/>
    <cellStyle name="Followed Hyperlink" xfId="1176" builtinId="9" hidden="1"/>
    <cellStyle name="Followed Hyperlink" xfId="1178" builtinId="9" hidden="1"/>
    <cellStyle name="Followed Hyperlink" xfId="1180" builtinId="9" hidden="1"/>
    <cellStyle name="Followed Hyperlink" xfId="1182" builtinId="9" hidden="1"/>
    <cellStyle name="Followed Hyperlink" xfId="1184" builtinId="9" hidden="1"/>
    <cellStyle name="Followed Hyperlink" xfId="1186" builtinId="9" hidden="1"/>
    <cellStyle name="Followed Hyperlink" xfId="1188" builtinId="9" hidden="1"/>
    <cellStyle name="Followed Hyperlink" xfId="1190" builtinId="9" hidden="1"/>
    <cellStyle name="Followed Hyperlink" xfId="1192" builtinId="9" hidden="1"/>
    <cellStyle name="Followed Hyperlink" xfId="1194" builtinId="9" hidden="1"/>
    <cellStyle name="Followed Hyperlink" xfId="1196" builtinId="9" hidden="1"/>
    <cellStyle name="Followed Hyperlink" xfId="1198" builtinId="9" hidden="1"/>
    <cellStyle name="Followed Hyperlink" xfId="1200" builtinId="9" hidden="1"/>
    <cellStyle name="Followed Hyperlink" xfId="1202" builtinId="9" hidden="1"/>
    <cellStyle name="Followed Hyperlink" xfId="1204" builtinId="9" hidden="1"/>
    <cellStyle name="Followed Hyperlink" xfId="1206" builtinId="9" hidden="1"/>
    <cellStyle name="Followed Hyperlink" xfId="1208" builtinId="9" hidden="1"/>
    <cellStyle name="Followed Hyperlink" xfId="1210" builtinId="9" hidden="1"/>
    <cellStyle name="Followed Hyperlink" xfId="1212" builtinId="9" hidden="1"/>
    <cellStyle name="Followed Hyperlink" xfId="1214" builtinId="9" hidden="1"/>
    <cellStyle name="Followed Hyperlink" xfId="1216" builtinId="9" hidden="1"/>
    <cellStyle name="Followed Hyperlink" xfId="1218" builtinId="9" hidden="1"/>
    <cellStyle name="Followed Hyperlink" xfId="1220" builtinId="9" hidden="1"/>
    <cellStyle name="Followed Hyperlink" xfId="1222" builtinId="9" hidden="1"/>
    <cellStyle name="Followed Hyperlink" xfId="1224" builtinId="9" hidden="1"/>
    <cellStyle name="Followed Hyperlink" xfId="1226" builtinId="9" hidden="1"/>
    <cellStyle name="Followed Hyperlink" xfId="1228" builtinId="9" hidden="1"/>
    <cellStyle name="Followed Hyperlink" xfId="1230" builtinId="9" hidden="1"/>
    <cellStyle name="Followed Hyperlink" xfId="1232" builtinId="9" hidden="1"/>
    <cellStyle name="Followed Hyperlink" xfId="1234" builtinId="9" hidden="1"/>
    <cellStyle name="Followed Hyperlink" xfId="1236" builtinId="9" hidden="1"/>
    <cellStyle name="Followed Hyperlink" xfId="1238" builtinId="9" hidden="1"/>
    <cellStyle name="Followed Hyperlink" xfId="1240" builtinId="9" hidden="1"/>
    <cellStyle name="Followed Hyperlink" xfId="1242" builtinId="9" hidden="1"/>
    <cellStyle name="Followed Hyperlink" xfId="1244" builtinId="9" hidden="1"/>
    <cellStyle name="Followed Hyperlink" xfId="1246" builtinId="9" hidden="1"/>
    <cellStyle name="Followed Hyperlink" xfId="1248" builtinId="9" hidden="1"/>
    <cellStyle name="Followed Hyperlink" xfId="1250" builtinId="9" hidden="1"/>
    <cellStyle name="Followed Hyperlink" xfId="1252" builtinId="9" hidden="1"/>
    <cellStyle name="Followed Hyperlink" xfId="1254" builtinId="9" hidden="1"/>
    <cellStyle name="Followed Hyperlink" xfId="1256" builtinId="9" hidden="1"/>
    <cellStyle name="Followed Hyperlink" xfId="1258" builtinId="9" hidden="1"/>
    <cellStyle name="Followed Hyperlink" xfId="1260" builtinId="9" hidden="1"/>
    <cellStyle name="Followed Hyperlink" xfId="1262" builtinId="9" hidden="1"/>
    <cellStyle name="Followed Hyperlink" xfId="1264" builtinId="9" hidden="1"/>
    <cellStyle name="Followed Hyperlink" xfId="1266" builtinId="9" hidden="1"/>
    <cellStyle name="Followed Hyperlink" xfId="1268" builtinId="9" hidden="1"/>
    <cellStyle name="Followed Hyperlink" xfId="1270" builtinId="9" hidden="1"/>
    <cellStyle name="Followed Hyperlink" xfId="1272" builtinId="9" hidden="1"/>
    <cellStyle name="Followed Hyperlink" xfId="1274" builtinId="9" hidden="1"/>
    <cellStyle name="Followed Hyperlink" xfId="1276" builtinId="9" hidden="1"/>
    <cellStyle name="Followed Hyperlink" xfId="1278" builtinId="9" hidden="1"/>
    <cellStyle name="Followed Hyperlink" xfId="1280" builtinId="9" hidden="1"/>
    <cellStyle name="Followed Hyperlink" xfId="1282" builtinId="9" hidden="1"/>
    <cellStyle name="Followed Hyperlink" xfId="1284" builtinId="9" hidden="1"/>
    <cellStyle name="Followed Hyperlink" xfId="1286" builtinId="9" hidden="1"/>
    <cellStyle name="Followed Hyperlink" xfId="1288" builtinId="9" hidden="1"/>
    <cellStyle name="Followed Hyperlink" xfId="1290" builtinId="9" hidden="1"/>
    <cellStyle name="Followed Hyperlink" xfId="1292" builtinId="9" hidden="1"/>
    <cellStyle name="Followed Hyperlink" xfId="1294" builtinId="9" hidden="1"/>
    <cellStyle name="Followed Hyperlink" xfId="1296" builtinId="9" hidden="1"/>
    <cellStyle name="Followed Hyperlink" xfId="1298" builtinId="9" hidden="1"/>
    <cellStyle name="Followed Hyperlink" xfId="1300" builtinId="9" hidden="1"/>
    <cellStyle name="Followed Hyperlink" xfId="1302" builtinId="9" hidden="1"/>
    <cellStyle name="Followed Hyperlink" xfId="1304" builtinId="9" hidden="1"/>
    <cellStyle name="Followed Hyperlink" xfId="1306" builtinId="9" hidden="1"/>
    <cellStyle name="Followed Hyperlink" xfId="1308" builtinId="9" hidden="1"/>
    <cellStyle name="Followed Hyperlink" xfId="1355" builtinId="9" hidden="1"/>
    <cellStyle name="Followed Hyperlink" xfId="1357" builtinId="9" hidden="1"/>
    <cellStyle name="Followed Hyperlink" xfId="1359" builtinId="9" hidden="1"/>
    <cellStyle name="Followed Hyperlink" xfId="1361" builtinId="9" hidden="1"/>
    <cellStyle name="Followed Hyperlink" xfId="1363" builtinId="9" hidden="1"/>
    <cellStyle name="Followed Hyperlink" xfId="1365" builtinId="9" hidden="1"/>
    <cellStyle name="Followed Hyperlink" xfId="1367" builtinId="9" hidden="1"/>
    <cellStyle name="Followed Hyperlink" xfId="1369" builtinId="9" hidden="1"/>
    <cellStyle name="Followed Hyperlink" xfId="1371" builtinId="9" hidden="1"/>
    <cellStyle name="Followed Hyperlink" xfId="1373" builtinId="9" hidden="1"/>
    <cellStyle name="Followed Hyperlink" xfId="1375" builtinId="9" hidden="1"/>
    <cellStyle name="Followed Hyperlink" xfId="1377" builtinId="9" hidden="1"/>
    <cellStyle name="Followed Hyperlink" xfId="1379" builtinId="9" hidden="1"/>
    <cellStyle name="Followed Hyperlink" xfId="1381" builtinId="9" hidden="1"/>
    <cellStyle name="Followed Hyperlink" xfId="1383" builtinId="9" hidden="1"/>
    <cellStyle name="Followed Hyperlink" xfId="1385" builtinId="9" hidden="1"/>
    <cellStyle name="Followed Hyperlink" xfId="1387" builtinId="9" hidden="1"/>
    <cellStyle name="Followed Hyperlink" xfId="1389" builtinId="9" hidden="1"/>
    <cellStyle name="Followed Hyperlink" xfId="1391" builtinId="9" hidden="1"/>
    <cellStyle name="Followed Hyperlink" xfId="1393" builtinId="9" hidden="1"/>
    <cellStyle name="Followed Hyperlink" xfId="1395" builtinId="9" hidden="1"/>
    <cellStyle name="Followed Hyperlink" xfId="1397" builtinId="9" hidden="1"/>
    <cellStyle name="Followed Hyperlink" xfId="1399" builtinId="9" hidden="1"/>
    <cellStyle name="Followed Hyperlink" xfId="1401" builtinId="9" hidden="1"/>
    <cellStyle name="Followed Hyperlink" xfId="1403" builtinId="9" hidden="1"/>
    <cellStyle name="Followed Hyperlink" xfId="1405" builtinId="9" hidden="1"/>
    <cellStyle name="Followed Hyperlink" xfId="1407" builtinId="9" hidden="1"/>
    <cellStyle name="Followed Hyperlink" xfId="1409" builtinId="9" hidden="1"/>
    <cellStyle name="Followed Hyperlink" xfId="1411" builtinId="9" hidden="1"/>
    <cellStyle name="Followed Hyperlink" xfId="1413" builtinId="9" hidden="1"/>
    <cellStyle name="Followed Hyperlink" xfId="1415" builtinId="9" hidden="1"/>
    <cellStyle name="Followed Hyperlink" xfId="1417" builtinId="9" hidden="1"/>
    <cellStyle name="Followed Hyperlink" xfId="1419" builtinId="9" hidden="1"/>
    <cellStyle name="Followed Hyperlink" xfId="1421" builtinId="9" hidden="1"/>
    <cellStyle name="Followed Hyperlink" xfId="1423" builtinId="9" hidden="1"/>
    <cellStyle name="Followed Hyperlink" xfId="1425" builtinId="9" hidden="1"/>
    <cellStyle name="Followed Hyperlink" xfId="1427" builtinId="9" hidden="1"/>
    <cellStyle name="Followed Hyperlink" xfId="1429" builtinId="9" hidden="1"/>
    <cellStyle name="Followed Hyperlink" xfId="1431" builtinId="9" hidden="1"/>
    <cellStyle name="Followed Hyperlink" xfId="1433" builtinId="9" hidden="1"/>
    <cellStyle name="Followed Hyperlink" xfId="1435" builtinId="9" hidden="1"/>
    <cellStyle name="Followed Hyperlink" xfId="1437" builtinId="9" hidden="1"/>
    <cellStyle name="Followed Hyperlink" xfId="1439" builtinId="9" hidden="1"/>
    <cellStyle name="Followed Hyperlink" xfId="1441" builtinId="9" hidden="1"/>
    <cellStyle name="Followed Hyperlink" xfId="1443" builtinId="9" hidden="1"/>
    <cellStyle name="Followed Hyperlink" xfId="1445" builtinId="9" hidden="1"/>
    <cellStyle name="Followed Hyperlink" xfId="1447" builtinId="9" hidden="1"/>
    <cellStyle name="Followed Hyperlink" xfId="1449" builtinId="9" hidden="1"/>
    <cellStyle name="Followed Hyperlink" xfId="1451" builtinId="9" hidden="1"/>
    <cellStyle name="Followed Hyperlink" xfId="1453" builtinId="9" hidden="1"/>
    <cellStyle name="Followed Hyperlink" xfId="1455" builtinId="9" hidden="1"/>
    <cellStyle name="Followed Hyperlink" xfId="1457" builtinId="9" hidden="1"/>
    <cellStyle name="Followed Hyperlink" xfId="1459" builtinId="9" hidden="1"/>
    <cellStyle name="Followed Hyperlink" xfId="1461" builtinId="9" hidden="1"/>
    <cellStyle name="Followed Hyperlink" xfId="1463" builtinId="9" hidden="1"/>
    <cellStyle name="Followed Hyperlink" xfId="1465" builtinId="9" hidden="1"/>
    <cellStyle name="Followed Hyperlink" xfId="1467" builtinId="9" hidden="1"/>
    <cellStyle name="Followed Hyperlink" xfId="1469" builtinId="9" hidden="1"/>
    <cellStyle name="Followed Hyperlink" xfId="1471" builtinId="9" hidden="1"/>
    <cellStyle name="Followed Hyperlink" xfId="1473" builtinId="9" hidden="1"/>
    <cellStyle name="Followed Hyperlink" xfId="1475" builtinId="9" hidden="1"/>
    <cellStyle name="Followed Hyperlink" xfId="1477" builtinId="9" hidden="1"/>
    <cellStyle name="Followed Hyperlink" xfId="1479" builtinId="9" hidden="1"/>
    <cellStyle name="Followed Hyperlink" xfId="1481" builtinId="9" hidden="1"/>
    <cellStyle name="Followed Hyperlink" xfId="1483" builtinId="9" hidden="1"/>
    <cellStyle name="Followed Hyperlink" xfId="1485" builtinId="9" hidden="1"/>
    <cellStyle name="Followed Hyperlink" xfId="1487" builtinId="9" hidden="1"/>
    <cellStyle name="Followed Hyperlink" xfId="1489" builtinId="9" hidden="1"/>
    <cellStyle name="Followed Hyperlink" xfId="1491" builtinId="9" hidden="1"/>
    <cellStyle name="Followed Hyperlink" xfId="1493" builtinId="9" hidden="1"/>
    <cellStyle name="Followed Hyperlink" xfId="1495" builtinId="9" hidden="1"/>
    <cellStyle name="Followed Hyperlink" xfId="1497" builtinId="9" hidden="1"/>
    <cellStyle name="Followed Hyperlink" xfId="1499" builtinId="9" hidden="1"/>
    <cellStyle name="Followed Hyperlink" xfId="1501" builtinId="9" hidden="1"/>
    <cellStyle name="Followed Hyperlink" xfId="1503" builtinId="9" hidden="1"/>
    <cellStyle name="Followed Hyperlink" xfId="1505" builtinId="9" hidden="1"/>
    <cellStyle name="Followed Hyperlink" xfId="1507" builtinId="9" hidden="1"/>
    <cellStyle name="Followed Hyperlink" xfId="1509" builtinId="9" hidden="1"/>
    <cellStyle name="Followed Hyperlink" xfId="1511" builtinId="9" hidden="1"/>
    <cellStyle name="Followed Hyperlink" xfId="1513" builtinId="9" hidden="1"/>
    <cellStyle name="Followed Hyperlink" xfId="1515" builtinId="9" hidden="1"/>
    <cellStyle name="Followed Hyperlink" xfId="1517" builtinId="9" hidden="1"/>
    <cellStyle name="Followed Hyperlink" xfId="1519" builtinId="9" hidden="1"/>
    <cellStyle name="Followed Hyperlink" xfId="1521" builtinId="9" hidden="1"/>
    <cellStyle name="Followed Hyperlink" xfId="1523" builtinId="9" hidden="1"/>
    <cellStyle name="Followed Hyperlink" xfId="1525" builtinId="9" hidden="1"/>
    <cellStyle name="Followed Hyperlink" xfId="1527" builtinId="9" hidden="1"/>
    <cellStyle name="Followed Hyperlink" xfId="1529" builtinId="9" hidden="1"/>
    <cellStyle name="Followed Hyperlink" xfId="1531" builtinId="9" hidden="1"/>
    <cellStyle name="Followed Hyperlink" xfId="1533" builtinId="9" hidden="1"/>
    <cellStyle name="Followed Hyperlink" xfId="1535" builtinId="9" hidden="1"/>
    <cellStyle name="Followed Hyperlink" xfId="1537" builtinId="9" hidden="1"/>
    <cellStyle name="Followed Hyperlink" xfId="1539" builtinId="9" hidden="1"/>
    <cellStyle name="Followed Hyperlink" xfId="1541" builtinId="9" hidden="1"/>
    <cellStyle name="Followed Hyperlink" xfId="1543" builtinId="9" hidden="1"/>
    <cellStyle name="Followed Hyperlink" xfId="1545" builtinId="9" hidden="1"/>
    <cellStyle name="Followed Hyperlink" xfId="1547" builtinId="9" hidden="1"/>
    <cellStyle name="Followed Hyperlink" xfId="1549" builtinId="9" hidden="1"/>
    <cellStyle name="Followed Hyperlink" xfId="1551" builtinId="9" hidden="1"/>
    <cellStyle name="Followed Hyperlink" xfId="1553" builtinId="9" hidden="1"/>
    <cellStyle name="Followed Hyperlink" xfId="1555" builtinId="9" hidden="1"/>
    <cellStyle name="Followed Hyperlink" xfId="1557" builtinId="9" hidden="1"/>
    <cellStyle name="Followed Hyperlink" xfId="1559" builtinId="9" hidden="1"/>
    <cellStyle name="Followed Hyperlink" xfId="1561" builtinId="9" hidden="1"/>
    <cellStyle name="Followed Hyperlink" xfId="1563" builtinId="9" hidden="1"/>
    <cellStyle name="Followed Hyperlink" xfId="1565" builtinId="9" hidden="1"/>
    <cellStyle name="Followed Hyperlink" xfId="1567" builtinId="9" hidden="1"/>
    <cellStyle name="Followed Hyperlink" xfId="1569" builtinId="9" hidden="1"/>
    <cellStyle name="Followed Hyperlink" xfId="1571" builtinId="9" hidden="1"/>
    <cellStyle name="Followed Hyperlink" xfId="1573" builtinId="9" hidden="1"/>
    <cellStyle name="Followed Hyperlink" xfId="1575" builtinId="9" hidden="1"/>
    <cellStyle name="Followed Hyperlink" xfId="1577" builtinId="9" hidden="1"/>
    <cellStyle name="Followed Hyperlink" xfId="1579" builtinId="9" hidden="1"/>
    <cellStyle name="Followed Hyperlink" xfId="1581" builtinId="9" hidden="1"/>
    <cellStyle name="Followed Hyperlink" xfId="1583" builtinId="9" hidden="1"/>
    <cellStyle name="Followed Hyperlink" xfId="1585" builtinId="9" hidden="1"/>
    <cellStyle name="Followed Hyperlink" xfId="1587" builtinId="9" hidden="1"/>
    <cellStyle name="Followed Hyperlink" xfId="1589" builtinId="9" hidden="1"/>
    <cellStyle name="Followed Hyperlink" xfId="1591" builtinId="9" hidden="1"/>
    <cellStyle name="Followed Hyperlink" xfId="1593" builtinId="9" hidden="1"/>
    <cellStyle name="Followed Hyperlink" xfId="1595" builtinId="9" hidden="1"/>
    <cellStyle name="Followed Hyperlink" xfId="1597" builtinId="9" hidden="1"/>
    <cellStyle name="Followed Hyperlink" xfId="1599" builtinId="9" hidden="1"/>
    <cellStyle name="Followed Hyperlink" xfId="1601" builtinId="9" hidden="1"/>
    <cellStyle name="Followed Hyperlink" xfId="1603" builtinId="9" hidden="1"/>
    <cellStyle name="Followed Hyperlink" xfId="1605" builtinId="9" hidden="1"/>
    <cellStyle name="Followed Hyperlink" xfId="1607" builtinId="9" hidden="1"/>
    <cellStyle name="Followed Hyperlink" xfId="1609" builtinId="9" hidden="1"/>
    <cellStyle name="Followed Hyperlink" xfId="1611" builtinId="9" hidden="1"/>
    <cellStyle name="Followed Hyperlink" xfId="1613" builtinId="9" hidden="1"/>
    <cellStyle name="Followed Hyperlink" xfId="1615" builtinId="9" hidden="1"/>
    <cellStyle name="Followed Hyperlink" xfId="1617" builtinId="9" hidden="1"/>
    <cellStyle name="Followed Hyperlink" xfId="1619" builtinId="9" hidden="1"/>
    <cellStyle name="Followed Hyperlink" xfId="1621" builtinId="9" hidden="1"/>
    <cellStyle name="Followed Hyperlink" xfId="1623" builtinId="9" hidden="1"/>
    <cellStyle name="Followed Hyperlink" xfId="1625" builtinId="9" hidden="1"/>
    <cellStyle name="Followed Hyperlink" xfId="1627" builtinId="9" hidden="1"/>
    <cellStyle name="Followed Hyperlink" xfId="1629" builtinId="9" hidden="1"/>
    <cellStyle name="Followed Hyperlink" xfId="1631" builtinId="9" hidden="1"/>
    <cellStyle name="Followed Hyperlink" xfId="1633" builtinId="9" hidden="1"/>
    <cellStyle name="Followed Hyperlink" xfId="1635" builtinId="9" hidden="1"/>
    <cellStyle name="Followed Hyperlink" xfId="1637" builtinId="9" hidden="1"/>
    <cellStyle name="Followed Hyperlink" xfId="1639" builtinId="9" hidden="1"/>
    <cellStyle name="Followed Hyperlink" xfId="1641" builtinId="9" hidden="1"/>
    <cellStyle name="Followed Hyperlink" xfId="1643" builtinId="9" hidden="1"/>
    <cellStyle name="Followed Hyperlink" xfId="1645" builtinId="9" hidden="1"/>
    <cellStyle name="Followed Hyperlink" xfId="1647" builtinId="9" hidden="1"/>
    <cellStyle name="Followed Hyperlink" xfId="1649" builtinId="9" hidden="1"/>
    <cellStyle name="Followed Hyperlink" xfId="1651" builtinId="9" hidden="1"/>
    <cellStyle name="Followed Hyperlink" xfId="1653" builtinId="9" hidden="1"/>
    <cellStyle name="Followed Hyperlink" xfId="1655" builtinId="9" hidden="1"/>
    <cellStyle name="Followed Hyperlink" xfId="1657" builtinId="9" hidden="1"/>
    <cellStyle name="Followed Hyperlink" xfId="1659" builtinId="9" hidden="1"/>
    <cellStyle name="Followed Hyperlink" xfId="1661" builtinId="9" hidden="1"/>
    <cellStyle name="Followed Hyperlink" xfId="1663" builtinId="9" hidden="1"/>
    <cellStyle name="Followed Hyperlink" xfId="1665" builtinId="9" hidden="1"/>
    <cellStyle name="Followed Hyperlink" xfId="1667" builtinId="9" hidden="1"/>
    <cellStyle name="Followed Hyperlink" xfId="1669" builtinId="9" hidden="1"/>
    <cellStyle name="Followed Hyperlink" xfId="1671" builtinId="9" hidden="1"/>
    <cellStyle name="Followed Hyperlink" xfId="1673" builtinId="9" hidden="1"/>
    <cellStyle name="Followed Hyperlink" xfId="1675" builtinId="9" hidden="1"/>
    <cellStyle name="Followed Hyperlink" xfId="1677" builtinId="9" hidden="1"/>
    <cellStyle name="Followed Hyperlink" xfId="1679" builtinId="9" hidden="1"/>
    <cellStyle name="Followed Hyperlink" xfId="1681" builtinId="9" hidden="1"/>
    <cellStyle name="Followed Hyperlink" xfId="1683" builtinId="9" hidden="1"/>
    <cellStyle name="Followed Hyperlink" xfId="1685" builtinId="9" hidden="1"/>
    <cellStyle name="Followed Hyperlink" xfId="1687" builtinId="9" hidden="1"/>
    <cellStyle name="Followed Hyperlink" xfId="1689" builtinId="9" hidden="1"/>
    <cellStyle name="Followed Hyperlink" xfId="1691" builtinId="9" hidden="1"/>
    <cellStyle name="Followed Hyperlink" xfId="1693" builtinId="9" hidden="1"/>
    <cellStyle name="Followed Hyperlink" xfId="1695" builtinId="9" hidden="1"/>
    <cellStyle name="Followed Hyperlink" xfId="1697" builtinId="9" hidden="1"/>
    <cellStyle name="Followed Hyperlink" xfId="1699" builtinId="9" hidden="1"/>
    <cellStyle name="Followed Hyperlink" xfId="1701" builtinId="9" hidden="1"/>
    <cellStyle name="Followed Hyperlink" xfId="1703" builtinId="9" hidden="1"/>
    <cellStyle name="Followed Hyperlink" xfId="1705" builtinId="9" hidden="1"/>
    <cellStyle name="Followed Hyperlink" xfId="1707" builtinId="9" hidden="1"/>
    <cellStyle name="Followed Hyperlink" xfId="1709" builtinId="9" hidden="1"/>
    <cellStyle name="Followed Hyperlink" xfId="1711" builtinId="9" hidden="1"/>
    <cellStyle name="Followed Hyperlink" xfId="1713" builtinId="9" hidden="1"/>
    <cellStyle name="Followed Hyperlink" xfId="1715" builtinId="9" hidden="1"/>
    <cellStyle name="Followed Hyperlink" xfId="1717" builtinId="9" hidden="1"/>
    <cellStyle name="Followed Hyperlink" xfId="1719" builtinId="9" hidden="1"/>
    <cellStyle name="Followed Hyperlink" xfId="1721" builtinId="9" hidden="1"/>
    <cellStyle name="Followed Hyperlink" xfId="1723" builtinId="9" hidden="1"/>
    <cellStyle name="Followed Hyperlink" xfId="1725" builtinId="9" hidden="1"/>
    <cellStyle name="Followed Hyperlink" xfId="1727" builtinId="9" hidden="1"/>
    <cellStyle name="Followed Hyperlink" xfId="1729" builtinId="9" hidden="1"/>
    <cellStyle name="Followed Hyperlink" xfId="1731" builtinId="9" hidden="1"/>
    <cellStyle name="Followed Hyperlink" xfId="1733" builtinId="9" hidden="1"/>
    <cellStyle name="Followed Hyperlink" xfId="1735" builtinId="9" hidden="1"/>
    <cellStyle name="Followed Hyperlink" xfId="1737" builtinId="9" hidden="1"/>
    <cellStyle name="Followed Hyperlink" xfId="1739" builtinId="9" hidden="1"/>
    <cellStyle name="Followed Hyperlink" xfId="1741" builtinId="9" hidden="1"/>
    <cellStyle name="Followed Hyperlink" xfId="1743" builtinId="9" hidden="1"/>
    <cellStyle name="Followed Hyperlink" xfId="1745" builtinId="9" hidden="1"/>
    <cellStyle name="Followed Hyperlink" xfId="1747" builtinId="9" hidden="1"/>
    <cellStyle name="Followed Hyperlink" xfId="1749" builtinId="9" hidden="1"/>
    <cellStyle name="Followed Hyperlink" xfId="1751" builtinId="9" hidden="1"/>
    <cellStyle name="Followed Hyperlink" xfId="1753" builtinId="9" hidden="1"/>
    <cellStyle name="Followed Hyperlink" xfId="1755" builtinId="9" hidden="1"/>
    <cellStyle name="Followed Hyperlink" xfId="1757" builtinId="9" hidden="1"/>
    <cellStyle name="Followed Hyperlink" xfId="1759" builtinId="9" hidden="1"/>
    <cellStyle name="Followed Hyperlink" xfId="1761" builtinId="9" hidden="1"/>
    <cellStyle name="Followed Hyperlink" xfId="1763" builtinId="9" hidden="1"/>
    <cellStyle name="Followed Hyperlink" xfId="1765" builtinId="9" hidden="1"/>
    <cellStyle name="Followed Hyperlink" xfId="1767" builtinId="9" hidden="1"/>
    <cellStyle name="Followed Hyperlink" xfId="1769" builtinId="9" hidden="1"/>
    <cellStyle name="Followed Hyperlink" xfId="1771" builtinId="9" hidden="1"/>
    <cellStyle name="Followed Hyperlink" xfId="1773" builtinId="9" hidden="1"/>
    <cellStyle name="Followed Hyperlink" xfId="1775" builtinId="9" hidden="1"/>
    <cellStyle name="Followed Hyperlink" xfId="1777" builtinId="9" hidden="1"/>
    <cellStyle name="Followed Hyperlink" xfId="1779" builtinId="9" hidden="1"/>
    <cellStyle name="Followed Hyperlink" xfId="1781" builtinId="9" hidden="1"/>
    <cellStyle name="Followed Hyperlink" xfId="1783" builtinId="9" hidden="1"/>
    <cellStyle name="Followed Hyperlink" xfId="1785" builtinId="9" hidden="1"/>
    <cellStyle name="Followed Hyperlink" xfId="1787" builtinId="9" hidden="1"/>
    <cellStyle name="Followed Hyperlink" xfId="1789" builtinId="9" hidden="1"/>
    <cellStyle name="Followed Hyperlink" xfId="1791" builtinId="9" hidden="1"/>
    <cellStyle name="Followed Hyperlink" xfId="1793" builtinId="9" hidden="1"/>
    <cellStyle name="Followed Hyperlink" xfId="1795" builtinId="9" hidden="1"/>
    <cellStyle name="Followed Hyperlink" xfId="1797" builtinId="9" hidden="1"/>
    <cellStyle name="Followed Hyperlink" xfId="1799" builtinId="9" hidden="1"/>
    <cellStyle name="Followed Hyperlink" xfId="1801" builtinId="9" hidden="1"/>
    <cellStyle name="Followed Hyperlink" xfId="1803" builtinId="9" hidden="1"/>
    <cellStyle name="Followed Hyperlink" xfId="1805" builtinId="9" hidden="1"/>
    <cellStyle name="Followed Hyperlink" xfId="1807" builtinId="9" hidden="1"/>
    <cellStyle name="Followed Hyperlink" xfId="1809" builtinId="9" hidden="1"/>
    <cellStyle name="Followed Hyperlink" xfId="1811" builtinId="9" hidden="1"/>
    <cellStyle name="Followed Hyperlink" xfId="1813" builtinId="9" hidden="1"/>
    <cellStyle name="Followed Hyperlink" xfId="1815" builtinId="9" hidden="1"/>
    <cellStyle name="Followed Hyperlink" xfId="1817" builtinId="9" hidden="1"/>
    <cellStyle name="Followed Hyperlink" xfId="1819" builtinId="9" hidden="1"/>
    <cellStyle name="Followed Hyperlink" xfId="1821" builtinId="9" hidden="1"/>
    <cellStyle name="Followed Hyperlink" xfId="1823" builtinId="9" hidden="1"/>
    <cellStyle name="Followed Hyperlink" xfId="1825" builtinId="9" hidden="1"/>
    <cellStyle name="Followed Hyperlink" xfId="1827" builtinId="9" hidden="1"/>
    <cellStyle name="Followed Hyperlink" xfId="1829" builtinId="9" hidden="1"/>
    <cellStyle name="Followed Hyperlink" xfId="1831" builtinId="9" hidden="1"/>
    <cellStyle name="Followed Hyperlink" xfId="1833" builtinId="9" hidden="1"/>
    <cellStyle name="Followed Hyperlink" xfId="1835" builtinId="9" hidden="1"/>
    <cellStyle name="Followed Hyperlink" xfId="1837" builtinId="9" hidden="1"/>
    <cellStyle name="Followed Hyperlink" xfId="1839" builtinId="9" hidden="1"/>
    <cellStyle name="Followed Hyperlink" xfId="1841" builtinId="9" hidden="1"/>
    <cellStyle name="Followed Hyperlink" xfId="1843" builtinId="9" hidden="1"/>
    <cellStyle name="Followed Hyperlink" xfId="1845" builtinId="9" hidden="1"/>
    <cellStyle name="Followed Hyperlink" xfId="1847" builtinId="9" hidden="1"/>
    <cellStyle name="Followed Hyperlink" xfId="1849" builtinId="9" hidden="1"/>
    <cellStyle name="Followed Hyperlink" xfId="1851" builtinId="9" hidden="1"/>
    <cellStyle name="Followed Hyperlink" xfId="1853" builtinId="9" hidden="1"/>
    <cellStyle name="Followed Hyperlink" xfId="1855" builtinId="9" hidden="1"/>
    <cellStyle name="Followed Hyperlink" xfId="1857" builtinId="9" hidden="1"/>
    <cellStyle name="Followed Hyperlink" xfId="1859" builtinId="9" hidden="1"/>
    <cellStyle name="Followed Hyperlink" xfId="1861" builtinId="9" hidden="1"/>
    <cellStyle name="Followed Hyperlink" xfId="1863" builtinId="9" hidden="1"/>
    <cellStyle name="Followed Hyperlink" xfId="1865" builtinId="9" hidden="1"/>
    <cellStyle name="Followed Hyperlink" xfId="1867" builtinId="9" hidden="1"/>
    <cellStyle name="Followed Hyperlink" xfId="1869" builtinId="9" hidden="1"/>
    <cellStyle name="Followed Hyperlink" xfId="1871" builtinId="9" hidden="1"/>
    <cellStyle name="Followed Hyperlink" xfId="1873" builtinId="9" hidden="1"/>
    <cellStyle name="Followed Hyperlink" xfId="1875" builtinId="9" hidden="1"/>
    <cellStyle name="Followed Hyperlink" xfId="1877" builtinId="9" hidden="1"/>
    <cellStyle name="Followed Hyperlink" xfId="1879" builtinId="9" hidden="1"/>
    <cellStyle name="Followed Hyperlink" xfId="1881" builtinId="9" hidden="1"/>
    <cellStyle name="Followed Hyperlink" xfId="1883" builtinId="9" hidden="1"/>
    <cellStyle name="Followed Hyperlink" xfId="1885" builtinId="9" hidden="1"/>
    <cellStyle name="Followed Hyperlink" xfId="1887" builtinId="9" hidden="1"/>
    <cellStyle name="Followed Hyperlink" xfId="1889" builtinId="9" hidden="1"/>
    <cellStyle name="Followed Hyperlink" xfId="1891" builtinId="9" hidden="1"/>
    <cellStyle name="Followed Hyperlink" xfId="1893" builtinId="9" hidden="1"/>
    <cellStyle name="Followed Hyperlink" xfId="1895" builtinId="9" hidden="1"/>
    <cellStyle name="Followed Hyperlink" xfId="1897" builtinId="9" hidden="1"/>
    <cellStyle name="Followed Hyperlink" xfId="1899" builtinId="9" hidden="1"/>
    <cellStyle name="Followed Hyperlink" xfId="1901" builtinId="9" hidden="1"/>
    <cellStyle name="Followed Hyperlink" xfId="1903" builtinId="9" hidden="1"/>
    <cellStyle name="Followed Hyperlink" xfId="1905" builtinId="9" hidden="1"/>
    <cellStyle name="Followed Hyperlink" xfId="1907" builtinId="9" hidden="1"/>
    <cellStyle name="Followed Hyperlink" xfId="1909" builtinId="9" hidden="1"/>
    <cellStyle name="Followed Hyperlink" xfId="1911" builtinId="9" hidden="1"/>
    <cellStyle name="Followed Hyperlink" xfId="1913" builtinId="9" hidden="1"/>
    <cellStyle name="Followed Hyperlink" xfId="1915" builtinId="9" hidden="1"/>
    <cellStyle name="Followed Hyperlink" xfId="1917" builtinId="9" hidden="1"/>
    <cellStyle name="Followed Hyperlink" xfId="1919" builtinId="9" hidden="1"/>
    <cellStyle name="Followed Hyperlink" xfId="1921" builtinId="9" hidden="1"/>
    <cellStyle name="Followed Hyperlink" xfId="1923" builtinId="9" hidden="1"/>
    <cellStyle name="Followed Hyperlink" xfId="1925" builtinId="9" hidden="1"/>
    <cellStyle name="Followed Hyperlink" xfId="1927" builtinId="9" hidden="1"/>
    <cellStyle name="Followed Hyperlink" xfId="1929" builtinId="9" hidden="1"/>
    <cellStyle name="Followed Hyperlink" xfId="1931" builtinId="9" hidden="1"/>
    <cellStyle name="Followed Hyperlink" xfId="1933" builtinId="9" hidden="1"/>
    <cellStyle name="Followed Hyperlink" xfId="1935" builtinId="9" hidden="1"/>
    <cellStyle name="Followed Hyperlink" xfId="1937" builtinId="9" hidden="1"/>
    <cellStyle name="Followed Hyperlink" xfId="1939" builtinId="9" hidden="1"/>
    <cellStyle name="Followed Hyperlink" xfId="1941" builtinId="9" hidden="1"/>
    <cellStyle name="Followed Hyperlink" xfId="1943" builtinId="9" hidden="1"/>
    <cellStyle name="Followed Hyperlink" xfId="1945" builtinId="9" hidden="1"/>
    <cellStyle name="Followed Hyperlink" xfId="1947" builtinId="9" hidden="1"/>
    <cellStyle name="Followed Hyperlink" xfId="1949" builtinId="9" hidden="1"/>
    <cellStyle name="Followed Hyperlink" xfId="1951" builtinId="9" hidden="1"/>
    <cellStyle name="Followed Hyperlink" xfId="1953" builtinId="9" hidden="1"/>
    <cellStyle name="Followed Hyperlink" xfId="1955" builtinId="9" hidden="1"/>
    <cellStyle name="Followed Hyperlink" xfId="1957" builtinId="9" hidden="1"/>
    <cellStyle name="Followed Hyperlink" xfId="1959" builtinId="9" hidden="1"/>
    <cellStyle name="Followed Hyperlink" xfId="1961" builtinId="9" hidden="1"/>
    <cellStyle name="Followed Hyperlink" xfId="1963" builtinId="9" hidden="1"/>
    <cellStyle name="Followed Hyperlink" xfId="1965" builtinId="9" hidden="1"/>
    <cellStyle name="Followed Hyperlink" xfId="1967" builtinId="9" hidden="1"/>
    <cellStyle name="Followed Hyperlink" xfId="1969" builtinId="9" hidden="1"/>
    <cellStyle name="Followed Hyperlink" xfId="1971" builtinId="9" hidden="1"/>
    <cellStyle name="Followed Hyperlink" xfId="1973" builtinId="9" hidden="1"/>
    <cellStyle name="Followed Hyperlink" xfId="1975" builtinId="9" hidden="1"/>
    <cellStyle name="Followed Hyperlink" xfId="1977" builtinId="9" hidden="1"/>
    <cellStyle name="Followed Hyperlink" xfId="1979" builtinId="9" hidden="1"/>
    <cellStyle name="Followed Hyperlink" xfId="1981" builtinId="9" hidden="1"/>
    <cellStyle name="Followed Hyperlink" xfId="1983" builtinId="9" hidden="1"/>
    <cellStyle name="Followed Hyperlink" xfId="1985" builtinId="9" hidden="1"/>
    <cellStyle name="Followed Hyperlink" xfId="1987" builtinId="9" hidden="1"/>
    <cellStyle name="Followed Hyperlink" xfId="1989" builtinId="9" hidden="1"/>
    <cellStyle name="Followed Hyperlink" xfId="1991" builtinId="9" hidden="1"/>
    <cellStyle name="Followed Hyperlink" xfId="1993" builtinId="9" hidden="1"/>
    <cellStyle name="Followed Hyperlink" xfId="1995" builtinId="9" hidden="1"/>
    <cellStyle name="Followed Hyperlink" xfId="1997" builtinId="9" hidden="1"/>
    <cellStyle name="Followed Hyperlink" xfId="1999" builtinId="9" hidden="1"/>
    <cellStyle name="Followed Hyperlink" xfId="2001" builtinId="9" hidden="1"/>
    <cellStyle name="Followed Hyperlink" xfId="2003" builtinId="9" hidden="1"/>
    <cellStyle name="Followed Hyperlink" xfId="2005" builtinId="9" hidden="1"/>
    <cellStyle name="Followed Hyperlink" xfId="2007" builtinId="9" hidden="1"/>
    <cellStyle name="Followed Hyperlink" xfId="2009" builtinId="9" hidden="1"/>
    <cellStyle name="Followed Hyperlink" xfId="2011" builtinId="9" hidden="1"/>
    <cellStyle name="Followed Hyperlink" xfId="2013" builtinId="9" hidden="1"/>
    <cellStyle name="Followed Hyperlink" xfId="2015" builtinId="9" hidden="1"/>
    <cellStyle name="Followed Hyperlink" xfId="2017" builtinId="9" hidden="1"/>
    <cellStyle name="Followed Hyperlink" xfId="2019" builtinId="9" hidden="1"/>
    <cellStyle name="Followed Hyperlink" xfId="2021" builtinId="9" hidden="1"/>
    <cellStyle name="Followed Hyperlink" xfId="2023" builtinId="9" hidden="1"/>
    <cellStyle name="Followed Hyperlink" xfId="2025" builtinId="9" hidden="1"/>
    <cellStyle name="Followed Hyperlink" xfId="2027" builtinId="9" hidden="1"/>
    <cellStyle name="Followed Hyperlink" xfId="2029" builtinId="9" hidden="1"/>
    <cellStyle name="Followed Hyperlink" xfId="2031" builtinId="9" hidden="1"/>
    <cellStyle name="Followed Hyperlink" xfId="2033" builtinId="9" hidden="1"/>
    <cellStyle name="Followed Hyperlink" xfId="2035" builtinId="9" hidden="1"/>
    <cellStyle name="Followed Hyperlink" xfId="2037" builtinId="9" hidden="1"/>
    <cellStyle name="Followed Hyperlink" xfId="2039" builtinId="9" hidden="1"/>
    <cellStyle name="Followed Hyperlink" xfId="2041" builtinId="9" hidden="1"/>
    <cellStyle name="Followed Hyperlink" xfId="2043" builtinId="9" hidden="1"/>
    <cellStyle name="Followed Hyperlink" xfId="2045" builtinId="9" hidden="1"/>
    <cellStyle name="Followed Hyperlink" xfId="2047" builtinId="9" hidden="1"/>
    <cellStyle name="Followed Hyperlink" xfId="2049" builtinId="9" hidden="1"/>
    <cellStyle name="Followed Hyperlink" xfId="2051" builtinId="9" hidden="1"/>
    <cellStyle name="Followed Hyperlink" xfId="2053" builtinId="9" hidden="1"/>
    <cellStyle name="Followed Hyperlink" xfId="2055" builtinId="9" hidden="1"/>
    <cellStyle name="Followed Hyperlink" xfId="2057" builtinId="9" hidden="1"/>
    <cellStyle name="Followed Hyperlink" xfId="2059" builtinId="9" hidden="1"/>
    <cellStyle name="Followed Hyperlink" xfId="2061" builtinId="9" hidden="1"/>
    <cellStyle name="Followed Hyperlink" xfId="2063" builtinId="9" hidden="1"/>
    <cellStyle name="Followed Hyperlink" xfId="2065" builtinId="9" hidden="1"/>
    <cellStyle name="Followed Hyperlink" xfId="2067" builtinId="9" hidden="1"/>
    <cellStyle name="Followed Hyperlink" xfId="2069" builtinId="9" hidden="1"/>
    <cellStyle name="Followed Hyperlink" xfId="2071" builtinId="9" hidden="1"/>
    <cellStyle name="Followed Hyperlink" xfId="2073" builtinId="9" hidden="1"/>
    <cellStyle name="Followed Hyperlink" xfId="2075" builtinId="9" hidden="1"/>
    <cellStyle name="Followed Hyperlink" xfId="2077" builtinId="9" hidden="1"/>
    <cellStyle name="Followed Hyperlink" xfId="2079" builtinId="9" hidden="1"/>
    <cellStyle name="Followed Hyperlink" xfId="2081" builtinId="9" hidden="1"/>
    <cellStyle name="Followed Hyperlink" xfId="2083" builtinId="9" hidden="1"/>
    <cellStyle name="Followed Hyperlink" xfId="2085" builtinId="9" hidden="1"/>
    <cellStyle name="Followed Hyperlink" xfId="2087" builtinId="9" hidden="1"/>
    <cellStyle name="Followed Hyperlink" xfId="2089" builtinId="9" hidden="1"/>
    <cellStyle name="Followed Hyperlink" xfId="2091" builtinId="9" hidden="1"/>
    <cellStyle name="Followed Hyperlink" xfId="2093" builtinId="9" hidden="1"/>
    <cellStyle name="Followed Hyperlink" xfId="2095" builtinId="9" hidden="1"/>
    <cellStyle name="Followed Hyperlink" xfId="2097" builtinId="9" hidden="1"/>
    <cellStyle name="Followed Hyperlink" xfId="2099" builtinId="9" hidden="1"/>
    <cellStyle name="Followed Hyperlink" xfId="2101" builtinId="9" hidden="1"/>
    <cellStyle name="Followed Hyperlink" xfId="2103" builtinId="9" hidden="1"/>
    <cellStyle name="Followed Hyperlink" xfId="2105" builtinId="9" hidden="1"/>
    <cellStyle name="Followed Hyperlink" xfId="2107" builtinId="9" hidden="1"/>
    <cellStyle name="Followed Hyperlink" xfId="2109" builtinId="9" hidden="1"/>
    <cellStyle name="Followed Hyperlink" xfId="2111" builtinId="9" hidden="1"/>
    <cellStyle name="Followed Hyperlink" xfId="2113" builtinId="9" hidden="1"/>
    <cellStyle name="Followed Hyperlink" xfId="2115" builtinId="9" hidden="1"/>
    <cellStyle name="Followed Hyperlink" xfId="2117" builtinId="9" hidden="1"/>
    <cellStyle name="Followed Hyperlink" xfId="2119" builtinId="9" hidden="1"/>
    <cellStyle name="Followed Hyperlink" xfId="2121" builtinId="9" hidden="1"/>
    <cellStyle name="Followed Hyperlink" xfId="2123" builtinId="9" hidden="1"/>
    <cellStyle name="Followed Hyperlink" xfId="2125" builtinId="9" hidden="1"/>
    <cellStyle name="Followed Hyperlink" xfId="2127" builtinId="9" hidden="1"/>
    <cellStyle name="Followed Hyperlink" xfId="2129" builtinId="9" hidden="1"/>
    <cellStyle name="Followed Hyperlink" xfId="2131" builtinId="9" hidden="1"/>
    <cellStyle name="Followed Hyperlink" xfId="2133" builtinId="9" hidden="1"/>
    <cellStyle name="Followed Hyperlink" xfId="2135" builtinId="9" hidden="1"/>
    <cellStyle name="Followed Hyperlink" xfId="2137" builtinId="9" hidden="1"/>
    <cellStyle name="Followed Hyperlink" xfId="2139" builtinId="9" hidden="1"/>
    <cellStyle name="Followed Hyperlink" xfId="2141" builtinId="9" hidden="1"/>
    <cellStyle name="Followed Hyperlink" xfId="2143" builtinId="9" hidden="1"/>
    <cellStyle name="Followed Hyperlink" xfId="2145" builtinId="9" hidden="1"/>
    <cellStyle name="Followed Hyperlink" xfId="2147" builtinId="9" hidden="1"/>
    <cellStyle name="Followed Hyperlink" xfId="2149" builtinId="9" hidden="1"/>
    <cellStyle name="Followed Hyperlink" xfId="2151" builtinId="9" hidden="1"/>
    <cellStyle name="Followed Hyperlink" xfId="2153" builtinId="9" hidden="1"/>
    <cellStyle name="Followed Hyperlink" xfId="2155" builtinId="9" hidden="1"/>
    <cellStyle name="Followed Hyperlink" xfId="2157" builtinId="9" hidden="1"/>
    <cellStyle name="Followed Hyperlink" xfId="2159" builtinId="9" hidden="1"/>
    <cellStyle name="Followed Hyperlink" xfId="2161" builtinId="9" hidden="1"/>
    <cellStyle name="Followed Hyperlink" xfId="2163" builtinId="9" hidden="1"/>
    <cellStyle name="Followed Hyperlink" xfId="2165" builtinId="9" hidden="1"/>
    <cellStyle name="Followed Hyperlink" xfId="2167" builtinId="9" hidden="1"/>
    <cellStyle name="Followed Hyperlink" xfId="2169" builtinId="9" hidden="1"/>
    <cellStyle name="Followed Hyperlink" xfId="2171" builtinId="9" hidden="1"/>
    <cellStyle name="Followed Hyperlink" xfId="2173" builtinId="9" hidden="1"/>
    <cellStyle name="Followed Hyperlink" xfId="2175" builtinId="9" hidden="1"/>
    <cellStyle name="Followed Hyperlink" xfId="2177" builtinId="9" hidden="1"/>
    <cellStyle name="Followed Hyperlink" xfId="2179" builtinId="9" hidden="1"/>
    <cellStyle name="Followed Hyperlink" xfId="2181" builtinId="9" hidden="1"/>
    <cellStyle name="Followed Hyperlink" xfId="2183" builtinId="9" hidden="1"/>
    <cellStyle name="Followed Hyperlink" xfId="2185" builtinId="9" hidden="1"/>
    <cellStyle name="Followed Hyperlink" xfId="2187" builtinId="9" hidden="1"/>
    <cellStyle name="Followed Hyperlink" xfId="2189" builtinId="9" hidden="1"/>
    <cellStyle name="Followed Hyperlink" xfId="2191" builtinId="9" hidden="1"/>
    <cellStyle name="Followed Hyperlink" xfId="2193" builtinId="9" hidden="1"/>
    <cellStyle name="Followed Hyperlink" xfId="2195" builtinId="9" hidden="1"/>
    <cellStyle name="Followed Hyperlink" xfId="2197" builtinId="9" hidden="1"/>
    <cellStyle name="Followed Hyperlink" xfId="2199" builtinId="9" hidden="1"/>
    <cellStyle name="Followed Hyperlink" xfId="2201" builtinId="9" hidden="1"/>
    <cellStyle name="Followed Hyperlink" xfId="2203" builtinId="9" hidden="1"/>
    <cellStyle name="Followed Hyperlink" xfId="2205" builtinId="9" hidden="1"/>
    <cellStyle name="Followed Hyperlink" xfId="2207" builtinId="9" hidden="1"/>
    <cellStyle name="Followed Hyperlink" xfId="2209" builtinId="9" hidden="1"/>
    <cellStyle name="Followed Hyperlink" xfId="2211" builtinId="9" hidden="1"/>
    <cellStyle name="Followed Hyperlink" xfId="2213" builtinId="9" hidden="1"/>
    <cellStyle name="Followed Hyperlink" xfId="2215" builtinId="9" hidden="1"/>
    <cellStyle name="Followed Hyperlink" xfId="2217" builtinId="9" hidden="1"/>
    <cellStyle name="Followed Hyperlink" xfId="2219" builtinId="9" hidden="1"/>
    <cellStyle name="Followed Hyperlink" xfId="2221" builtinId="9" hidden="1"/>
    <cellStyle name="Followed Hyperlink" xfId="2223" builtinId="9" hidden="1"/>
    <cellStyle name="Followed Hyperlink" xfId="2225" builtinId="9" hidden="1"/>
    <cellStyle name="Followed Hyperlink" xfId="2227" builtinId="9" hidden="1"/>
    <cellStyle name="Followed Hyperlink" xfId="2229" builtinId="9" hidden="1"/>
    <cellStyle name="Followed Hyperlink" xfId="2231" builtinId="9" hidden="1"/>
    <cellStyle name="Followed Hyperlink" xfId="2233" builtinId="9" hidden="1"/>
    <cellStyle name="Followed Hyperlink" xfId="2235" builtinId="9" hidden="1"/>
    <cellStyle name="Followed Hyperlink" xfId="2237" builtinId="9" hidden="1"/>
    <cellStyle name="Followed Hyperlink" xfId="2239" builtinId="9" hidden="1"/>
    <cellStyle name="Followed Hyperlink" xfId="2241" builtinId="9" hidden="1"/>
    <cellStyle name="Followed Hyperlink" xfId="2243" builtinId="9" hidden="1"/>
    <cellStyle name="Followed Hyperlink" xfId="2245" builtinId="9" hidden="1"/>
    <cellStyle name="Followed Hyperlink" xfId="2247" builtinId="9" hidden="1"/>
    <cellStyle name="Followed Hyperlink" xfId="2249" builtinId="9" hidden="1"/>
    <cellStyle name="Followed Hyperlink" xfId="2251" builtinId="9" hidden="1"/>
    <cellStyle name="Followed Hyperlink" xfId="2253" builtinId="9" hidden="1"/>
    <cellStyle name="Followed Hyperlink" xfId="2255" builtinId="9" hidden="1"/>
    <cellStyle name="Followed Hyperlink" xfId="2257" builtinId="9" hidden="1"/>
    <cellStyle name="Followed Hyperlink" xfId="2259" builtinId="9" hidden="1"/>
    <cellStyle name="Followed Hyperlink" xfId="2261" builtinId="9" hidden="1"/>
    <cellStyle name="Followed Hyperlink" xfId="2263" builtinId="9" hidden="1"/>
    <cellStyle name="Followed Hyperlink" xfId="2265" builtinId="9" hidden="1"/>
    <cellStyle name="Followed Hyperlink" xfId="2267" builtinId="9" hidden="1"/>
    <cellStyle name="Followed Hyperlink" xfId="2269" builtinId="9" hidden="1"/>
    <cellStyle name="Followed Hyperlink" xfId="2271" builtinId="9" hidden="1"/>
    <cellStyle name="Followed Hyperlink" xfId="2273" builtinId="9" hidden="1"/>
    <cellStyle name="Followed Hyperlink" xfId="2275" builtinId="9" hidden="1"/>
    <cellStyle name="Followed Hyperlink" xfId="2277" builtinId="9" hidden="1"/>
    <cellStyle name="Followed Hyperlink" xfId="2279" builtinId="9" hidden="1"/>
    <cellStyle name="Followed Hyperlink" xfId="2281" builtinId="9" hidden="1"/>
    <cellStyle name="Followed Hyperlink" xfId="2283" builtinId="9" hidden="1"/>
    <cellStyle name="Followed Hyperlink" xfId="2285" builtinId="9" hidden="1"/>
    <cellStyle name="Followed Hyperlink" xfId="2287" builtinId="9" hidden="1"/>
    <cellStyle name="Followed Hyperlink" xfId="2289" builtinId="9" hidden="1"/>
    <cellStyle name="Followed Hyperlink" xfId="2291" builtinId="9" hidden="1"/>
    <cellStyle name="Followed Hyperlink" xfId="2293" builtinId="9" hidden="1"/>
    <cellStyle name="Followed Hyperlink" xfId="2295" builtinId="9" hidden="1"/>
    <cellStyle name="Followed Hyperlink" xfId="2297" builtinId="9" hidden="1"/>
    <cellStyle name="Followed Hyperlink" xfId="2299" builtinId="9" hidden="1"/>
    <cellStyle name="Followed Hyperlink" xfId="2301" builtinId="9" hidden="1"/>
    <cellStyle name="Followed Hyperlink" xfId="2303" builtinId="9" hidden="1"/>
    <cellStyle name="Followed Hyperlink" xfId="2305" builtinId="9" hidden="1"/>
    <cellStyle name="Followed Hyperlink" xfId="2307" builtinId="9" hidden="1"/>
    <cellStyle name="Followed Hyperlink" xfId="2309" builtinId="9" hidden="1"/>
    <cellStyle name="Followed Hyperlink" xfId="2311" builtinId="9" hidden="1"/>
    <cellStyle name="Followed Hyperlink" xfId="2313" builtinId="9" hidden="1"/>
    <cellStyle name="Followed Hyperlink" xfId="2315" builtinId="9" hidden="1"/>
    <cellStyle name="Followed Hyperlink" xfId="2317" builtinId="9" hidden="1"/>
    <cellStyle name="Followed Hyperlink" xfId="2319" builtinId="9" hidden="1"/>
    <cellStyle name="Followed Hyperlink" xfId="2321" builtinId="9" hidden="1"/>
    <cellStyle name="Followed Hyperlink" xfId="2323" builtinId="9" hidden="1"/>
    <cellStyle name="Followed Hyperlink" xfId="2325" builtinId="9" hidden="1"/>
    <cellStyle name="Followed Hyperlink" xfId="2327" builtinId="9" hidden="1"/>
    <cellStyle name="Followed Hyperlink" xfId="2329" builtinId="9" hidden="1"/>
    <cellStyle name="Followed Hyperlink" xfId="2331" builtinId="9" hidden="1"/>
    <cellStyle name="Followed Hyperlink" xfId="2333" builtinId="9" hidden="1"/>
    <cellStyle name="Followed Hyperlink" xfId="2335" builtinId="9" hidden="1"/>
    <cellStyle name="Followed Hyperlink" xfId="2337" builtinId="9" hidden="1"/>
    <cellStyle name="Followed Hyperlink" xfId="2339" builtinId="9" hidden="1"/>
    <cellStyle name="Followed Hyperlink" xfId="2341" builtinId="9" hidden="1"/>
    <cellStyle name="Followed Hyperlink" xfId="2343" builtinId="9" hidden="1"/>
    <cellStyle name="Followed Hyperlink" xfId="2345" builtinId="9" hidden="1"/>
    <cellStyle name="Followed Hyperlink" xfId="2347" builtinId="9" hidden="1"/>
    <cellStyle name="Followed Hyperlink" xfId="2349" builtinId="9" hidden="1"/>
    <cellStyle name="Followed Hyperlink" xfId="2351" builtinId="9" hidden="1"/>
    <cellStyle name="Followed Hyperlink" xfId="2353" builtinId="9" hidden="1"/>
    <cellStyle name="Followed Hyperlink" xfId="2355" builtinId="9" hidden="1"/>
    <cellStyle name="Followed Hyperlink" xfId="2357" builtinId="9" hidden="1"/>
    <cellStyle name="Followed Hyperlink" xfId="2359" builtinId="9" hidden="1"/>
    <cellStyle name="Followed Hyperlink" xfId="2361" builtinId="9" hidden="1"/>
    <cellStyle name="Followed Hyperlink" xfId="2363" builtinId="9" hidden="1"/>
    <cellStyle name="Followed Hyperlink" xfId="2365" builtinId="9" hidden="1"/>
    <cellStyle name="Followed Hyperlink" xfId="2367" builtinId="9" hidden="1"/>
    <cellStyle name="Followed Hyperlink" xfId="2369" builtinId="9" hidden="1"/>
    <cellStyle name="Followed Hyperlink" xfId="2371" builtinId="9" hidden="1"/>
    <cellStyle name="Followed Hyperlink" xfId="2373" builtinId="9" hidden="1"/>
    <cellStyle name="Followed Hyperlink" xfId="2375" builtinId="9" hidden="1"/>
    <cellStyle name="Followed Hyperlink" xfId="2377" builtinId="9" hidden="1"/>
    <cellStyle name="Followed Hyperlink" xfId="2379" builtinId="9" hidden="1"/>
    <cellStyle name="Followed Hyperlink" xfId="2381" builtinId="9" hidden="1"/>
    <cellStyle name="Followed Hyperlink" xfId="2383" builtinId="9" hidden="1"/>
    <cellStyle name="Followed Hyperlink" xfId="2385" builtinId="9" hidden="1"/>
    <cellStyle name="Followed Hyperlink" xfId="2387" builtinId="9" hidden="1"/>
    <cellStyle name="Followed Hyperlink" xfId="2389" builtinId="9" hidden="1"/>
    <cellStyle name="Followed Hyperlink" xfId="2391" builtinId="9" hidden="1"/>
    <cellStyle name="Followed Hyperlink" xfId="2393" builtinId="9" hidden="1"/>
    <cellStyle name="Followed Hyperlink" xfId="2395" builtinId="9" hidden="1"/>
    <cellStyle name="Followed Hyperlink" xfId="2397" builtinId="9" hidden="1"/>
    <cellStyle name="Followed Hyperlink" xfId="2399" builtinId="9" hidden="1"/>
    <cellStyle name="Followed Hyperlink" xfId="2401" builtinId="9" hidden="1"/>
    <cellStyle name="Followed Hyperlink" xfId="2403" builtinId="9" hidden="1"/>
    <cellStyle name="Followed Hyperlink" xfId="2405" builtinId="9" hidden="1"/>
    <cellStyle name="Followed Hyperlink" xfId="2407" builtinId="9" hidden="1"/>
    <cellStyle name="Followed Hyperlink" xfId="2409" builtinId="9" hidden="1"/>
    <cellStyle name="Followed Hyperlink" xfId="2411" builtinId="9" hidden="1"/>
    <cellStyle name="Followed Hyperlink" xfId="2413" builtinId="9" hidden="1"/>
    <cellStyle name="Followed Hyperlink" xfId="2415" builtinId="9" hidden="1"/>
    <cellStyle name="Followed Hyperlink" xfId="2417" builtinId="9" hidden="1"/>
    <cellStyle name="Followed Hyperlink" xfId="2419" builtinId="9" hidden="1"/>
    <cellStyle name="Followed Hyperlink" xfId="2421" builtinId="9" hidden="1"/>
    <cellStyle name="Followed Hyperlink" xfId="2423" builtinId="9" hidden="1"/>
    <cellStyle name="Followed Hyperlink" xfId="2425" builtinId="9" hidden="1"/>
    <cellStyle name="Followed Hyperlink" xfId="2427" builtinId="9" hidden="1"/>
    <cellStyle name="Followed Hyperlink" xfId="2429" builtinId="9" hidden="1"/>
    <cellStyle name="Followed Hyperlink" xfId="2431" builtinId="9" hidden="1"/>
    <cellStyle name="Followed Hyperlink" xfId="2433" builtinId="9" hidden="1"/>
    <cellStyle name="Followed Hyperlink" xfId="2435" builtinId="9" hidden="1"/>
    <cellStyle name="Followed Hyperlink" xfId="2437" builtinId="9" hidden="1"/>
    <cellStyle name="Followed Hyperlink" xfId="2439" builtinId="9" hidden="1"/>
    <cellStyle name="Followed Hyperlink" xfId="2441" builtinId="9" hidden="1"/>
    <cellStyle name="Followed Hyperlink" xfId="2443" builtinId="9" hidden="1"/>
    <cellStyle name="Followed Hyperlink" xfId="2445" builtinId="9" hidden="1"/>
    <cellStyle name="Followed Hyperlink" xfId="2447" builtinId="9" hidden="1"/>
    <cellStyle name="Followed Hyperlink" xfId="2449" builtinId="9" hidden="1"/>
    <cellStyle name="Followed Hyperlink" xfId="2451" builtinId="9" hidden="1"/>
    <cellStyle name="Followed Hyperlink" xfId="2453" builtinId="9" hidden="1"/>
    <cellStyle name="Followed Hyperlink" xfId="2455" builtinId="9" hidden="1"/>
    <cellStyle name="Followed Hyperlink" xfId="2457" builtinId="9" hidden="1"/>
    <cellStyle name="Followed Hyperlink" xfId="2459" builtinId="9" hidden="1"/>
    <cellStyle name="Followed Hyperlink" xfId="2461" builtinId="9" hidden="1"/>
    <cellStyle name="Followed Hyperlink" xfId="2463" builtinId="9" hidden="1"/>
    <cellStyle name="Followed Hyperlink" xfId="2465" builtinId="9" hidden="1"/>
    <cellStyle name="Followed Hyperlink" xfId="2467" builtinId="9" hidden="1"/>
    <cellStyle name="Followed Hyperlink" xfId="2469" builtinId="9" hidden="1"/>
    <cellStyle name="Followed Hyperlink" xfId="2471" builtinId="9" hidden="1"/>
    <cellStyle name="Followed Hyperlink" xfId="2473" builtinId="9" hidden="1"/>
    <cellStyle name="Followed Hyperlink" xfId="2475" builtinId="9" hidden="1"/>
    <cellStyle name="Followed Hyperlink" xfId="2477" builtinId="9" hidden="1"/>
    <cellStyle name="Followed Hyperlink" xfId="2479" builtinId="9" hidden="1"/>
    <cellStyle name="Followed Hyperlink" xfId="2481" builtinId="9" hidden="1"/>
    <cellStyle name="Followed Hyperlink" xfId="2483" builtinId="9" hidden="1"/>
    <cellStyle name="Followed Hyperlink" xfId="2485" builtinId="9" hidden="1"/>
    <cellStyle name="Followed Hyperlink" xfId="2487" builtinId="9" hidden="1"/>
    <cellStyle name="Followed Hyperlink" xfId="2489" builtinId="9" hidden="1"/>
    <cellStyle name="Followed Hyperlink" xfId="2491" builtinId="9" hidden="1"/>
    <cellStyle name="Followed Hyperlink" xfId="2493" builtinId="9" hidden="1"/>
    <cellStyle name="Followed Hyperlink" xfId="2495" builtinId="9" hidden="1"/>
    <cellStyle name="Followed Hyperlink" xfId="2497" builtinId="9" hidden="1"/>
    <cellStyle name="Followed Hyperlink" xfId="2499" builtinId="9" hidden="1"/>
    <cellStyle name="Followed Hyperlink" xfId="2501" builtinId="9" hidden="1"/>
    <cellStyle name="Followed Hyperlink" xfId="2503" builtinId="9" hidden="1"/>
    <cellStyle name="Followed Hyperlink" xfId="2505" builtinId="9" hidden="1"/>
    <cellStyle name="Followed Hyperlink" xfId="2507" builtinId="9" hidden="1"/>
    <cellStyle name="Followed Hyperlink" xfId="2509" builtinId="9" hidden="1"/>
    <cellStyle name="Followed Hyperlink" xfId="2511" builtinId="9" hidden="1"/>
    <cellStyle name="Followed Hyperlink" xfId="2513" builtinId="9" hidden="1"/>
    <cellStyle name="Followed Hyperlink" xfId="2515" builtinId="9" hidden="1"/>
    <cellStyle name="Followed Hyperlink" xfId="2517" builtinId="9" hidden="1"/>
    <cellStyle name="Followed Hyperlink" xfId="2519" builtinId="9" hidden="1"/>
    <cellStyle name="Followed Hyperlink" xfId="2521" builtinId="9" hidden="1"/>
    <cellStyle name="Followed Hyperlink" xfId="2523" builtinId="9" hidden="1"/>
    <cellStyle name="Followed Hyperlink" xfId="2525" builtinId="9" hidden="1"/>
    <cellStyle name="Followed Hyperlink" xfId="2527" builtinId="9" hidden="1"/>
    <cellStyle name="Followed Hyperlink" xfId="2529" builtinId="9" hidden="1"/>
    <cellStyle name="Followed Hyperlink" xfId="2531" builtinId="9" hidden="1"/>
    <cellStyle name="Followed Hyperlink" xfId="2533" builtinId="9" hidden="1"/>
    <cellStyle name="Followed Hyperlink" xfId="2535" builtinId="9" hidden="1"/>
    <cellStyle name="Followed Hyperlink" xfId="2537" builtinId="9" hidden="1"/>
    <cellStyle name="Followed Hyperlink" xfId="2539" builtinId="9" hidden="1"/>
    <cellStyle name="Followed Hyperlink" xfId="2541" builtinId="9" hidden="1"/>
    <cellStyle name="Followed Hyperlink" xfId="2543" builtinId="9" hidden="1"/>
    <cellStyle name="Followed Hyperlink" xfId="2545" builtinId="9" hidden="1"/>
    <cellStyle name="Followed Hyperlink" xfId="2547" builtinId="9" hidden="1"/>
    <cellStyle name="Followed Hyperlink" xfId="2549" builtinId="9" hidden="1"/>
    <cellStyle name="Followed Hyperlink" xfId="2551" builtinId="9" hidden="1"/>
    <cellStyle name="Followed Hyperlink" xfId="2553" builtinId="9" hidden="1"/>
    <cellStyle name="Followed Hyperlink" xfId="2555" builtinId="9" hidden="1"/>
    <cellStyle name="Followed Hyperlink" xfId="2557" builtinId="9" hidden="1"/>
    <cellStyle name="Followed Hyperlink" xfId="2559" builtinId="9" hidden="1"/>
    <cellStyle name="Followed Hyperlink" xfId="2561" builtinId="9" hidden="1"/>
    <cellStyle name="Followed Hyperlink" xfId="2563" builtinId="9" hidden="1"/>
    <cellStyle name="Followed Hyperlink" xfId="2565" builtinId="9" hidden="1"/>
    <cellStyle name="Followed Hyperlink" xfId="2567" builtinId="9" hidden="1"/>
    <cellStyle name="Followed Hyperlink" xfId="2569" builtinId="9" hidden="1"/>
    <cellStyle name="Followed Hyperlink" xfId="2571" builtinId="9" hidden="1"/>
    <cellStyle name="Followed Hyperlink" xfId="2573" builtinId="9" hidden="1"/>
    <cellStyle name="Followed Hyperlink" xfId="2575" builtinId="9" hidden="1"/>
    <cellStyle name="Followed Hyperlink" xfId="2577" builtinId="9" hidden="1"/>
    <cellStyle name="Followed Hyperlink" xfId="2579" builtinId="9" hidden="1"/>
    <cellStyle name="Followed Hyperlink" xfId="2581" builtinId="9" hidden="1"/>
    <cellStyle name="Followed Hyperlink" xfId="2583" builtinId="9" hidden="1"/>
    <cellStyle name="Followed Hyperlink" xfId="2585" builtinId="9" hidden="1"/>
    <cellStyle name="Followed Hyperlink" xfId="2587" builtinId="9" hidden="1"/>
    <cellStyle name="Followed Hyperlink" xfId="2589" builtinId="9" hidden="1"/>
    <cellStyle name="Followed Hyperlink" xfId="2591" builtinId="9" hidden="1"/>
    <cellStyle name="Followed Hyperlink" xfId="2593" builtinId="9" hidden="1"/>
    <cellStyle name="Followed Hyperlink" xfId="2595" builtinId="9" hidden="1"/>
    <cellStyle name="Followed Hyperlink" xfId="2597" builtinId="9" hidden="1"/>
    <cellStyle name="Followed Hyperlink" xfId="2599" builtinId="9" hidden="1"/>
    <cellStyle name="Followed Hyperlink" xfId="2601" builtinId="9" hidden="1"/>
    <cellStyle name="Followed Hyperlink" xfId="2603" builtinId="9" hidden="1"/>
    <cellStyle name="Followed Hyperlink" xfId="2605" builtinId="9" hidden="1"/>
    <cellStyle name="Followed Hyperlink" xfId="2607" builtinId="9" hidden="1"/>
    <cellStyle name="Followed Hyperlink" xfId="2609" builtinId="9" hidden="1"/>
    <cellStyle name="Followed Hyperlink" xfId="2611" builtinId="9" hidden="1"/>
    <cellStyle name="Followed Hyperlink" xfId="2613" builtinId="9" hidden="1"/>
    <cellStyle name="Followed Hyperlink" xfId="2615" builtinId="9" hidden="1"/>
    <cellStyle name="Followed Hyperlink" xfId="2617" builtinId="9" hidden="1"/>
    <cellStyle name="Followed Hyperlink" xfId="2619" builtinId="9" hidden="1"/>
    <cellStyle name="Followed Hyperlink" xfId="2621" builtinId="9" hidden="1"/>
    <cellStyle name="Followed Hyperlink" xfId="2623" builtinId="9" hidden="1"/>
    <cellStyle name="Followed Hyperlink" xfId="2625" builtinId="9" hidden="1"/>
    <cellStyle name="Followed Hyperlink" xfId="2627" builtinId="9" hidden="1"/>
    <cellStyle name="Followed Hyperlink" xfId="2629" builtinId="9" hidden="1"/>
    <cellStyle name="Followed Hyperlink" xfId="2631" builtinId="9" hidden="1"/>
    <cellStyle name="Followed Hyperlink" xfId="2633" builtinId="9" hidden="1"/>
    <cellStyle name="Followed Hyperlink" xfId="2635" builtinId="9" hidden="1"/>
    <cellStyle name="Followed Hyperlink" xfId="2637" builtinId="9" hidden="1"/>
    <cellStyle name="Followed Hyperlink" xfId="2639" builtinId="9" hidden="1"/>
    <cellStyle name="Followed Hyperlink" xfId="2641" builtinId="9" hidden="1"/>
    <cellStyle name="Followed Hyperlink" xfId="2643" builtinId="9" hidden="1"/>
    <cellStyle name="Followed Hyperlink" xfId="2645" builtinId="9" hidden="1"/>
    <cellStyle name="Followed Hyperlink" xfId="2647" builtinId="9" hidden="1"/>
    <cellStyle name="Followed Hyperlink" xfId="2649" builtinId="9" hidden="1"/>
    <cellStyle name="Followed Hyperlink" xfId="2651" builtinId="9" hidden="1"/>
    <cellStyle name="Followed Hyperlink" xfId="2653" builtinId="9" hidden="1"/>
    <cellStyle name="Followed Hyperlink" xfId="2655" builtinId="9" hidden="1"/>
    <cellStyle name="Followed Hyperlink" xfId="2657" builtinId="9" hidden="1"/>
    <cellStyle name="Followed Hyperlink" xfId="2659" builtinId="9" hidden="1"/>
    <cellStyle name="Followed Hyperlink" xfId="2661" builtinId="9" hidden="1"/>
    <cellStyle name="Followed Hyperlink" xfId="2663" builtinId="9" hidden="1"/>
    <cellStyle name="Followed Hyperlink" xfId="2666" builtinId="9" hidden="1"/>
    <cellStyle name="Followed Hyperlink" xfId="2668" builtinId="9" hidden="1"/>
    <cellStyle name="Followed Hyperlink" xfId="2670" builtinId="9" hidden="1"/>
    <cellStyle name="Followed Hyperlink" xfId="2672" builtinId="9" hidden="1"/>
    <cellStyle name="Followed Hyperlink" xfId="2674" builtinId="9" hidden="1"/>
    <cellStyle name="Followed Hyperlink" xfId="2676" builtinId="9" hidden="1"/>
    <cellStyle name="Followed Hyperlink" xfId="2678" builtinId="9" hidden="1"/>
    <cellStyle name="Followed Hyperlink" xfId="2680" builtinId="9" hidden="1"/>
    <cellStyle name="Followed Hyperlink" xfId="2682" builtinId="9" hidden="1"/>
    <cellStyle name="Followed Hyperlink" xfId="2684" builtinId="9" hidden="1"/>
    <cellStyle name="Followed Hyperlink" xfId="2686" builtinId="9" hidden="1"/>
    <cellStyle name="Followed Hyperlink" xfId="2688" builtinId="9" hidden="1"/>
    <cellStyle name="Followed Hyperlink" xfId="2690" builtinId="9" hidden="1"/>
    <cellStyle name="Followed Hyperlink" xfId="2692" builtinId="9" hidden="1"/>
    <cellStyle name="Followed Hyperlink" xfId="2694" builtinId="9" hidden="1"/>
    <cellStyle name="Followed Hyperlink" xfId="2696" builtinId="9" hidden="1"/>
    <cellStyle name="Followed Hyperlink" xfId="2698" builtinId="9" hidden="1"/>
    <cellStyle name="Followed Hyperlink" xfId="2700" builtinId="9" hidden="1"/>
    <cellStyle name="Followed Hyperlink" xfId="2702" builtinId="9" hidden="1"/>
    <cellStyle name="Followed Hyperlink" xfId="2704" builtinId="9" hidden="1"/>
    <cellStyle name="Followed Hyperlink" xfId="2706" builtinId="9" hidden="1"/>
    <cellStyle name="Followed Hyperlink" xfId="2708" builtinId="9" hidden="1"/>
    <cellStyle name="Followed Hyperlink" xfId="2710" builtinId="9" hidden="1"/>
    <cellStyle name="Followed Hyperlink" xfId="2712" builtinId="9" hidden="1"/>
    <cellStyle name="Followed Hyperlink" xfId="2714" builtinId="9" hidden="1"/>
    <cellStyle name="Followed Hyperlink" xfId="2716" builtinId="9" hidden="1"/>
    <cellStyle name="Followed Hyperlink" xfId="2718" builtinId="9" hidden="1"/>
    <cellStyle name="Followed Hyperlink" xfId="2720" builtinId="9" hidden="1"/>
    <cellStyle name="Followed Hyperlink" xfId="2722" builtinId="9" hidden="1"/>
    <cellStyle name="Followed Hyperlink" xfId="2724" builtinId="9" hidden="1"/>
    <cellStyle name="Followed Hyperlink" xfId="2726" builtinId="9" hidden="1"/>
    <cellStyle name="Followed Hyperlink" xfId="2728" builtinId="9" hidden="1"/>
    <cellStyle name="Followed Hyperlink" xfId="2730" builtinId="9" hidden="1"/>
    <cellStyle name="Followed Hyperlink" xfId="2732" builtinId="9" hidden="1"/>
    <cellStyle name="Followed Hyperlink" xfId="2734" builtinId="9" hidden="1"/>
    <cellStyle name="Followed Hyperlink" xfId="2736" builtinId="9" hidden="1"/>
    <cellStyle name="Followed Hyperlink" xfId="2738" builtinId="9" hidden="1"/>
    <cellStyle name="Followed Hyperlink" xfId="2740" builtinId="9" hidden="1"/>
    <cellStyle name="Followed Hyperlink" xfId="2742" builtinId="9" hidden="1"/>
    <cellStyle name="Followed Hyperlink" xfId="2744" builtinId="9" hidden="1"/>
    <cellStyle name="Followed Hyperlink" xfId="2746" builtinId="9" hidden="1"/>
    <cellStyle name="Followed Hyperlink" xfId="2748" builtinId="9" hidden="1"/>
    <cellStyle name="Followed Hyperlink" xfId="2750" builtinId="9" hidden="1"/>
    <cellStyle name="Followed Hyperlink" xfId="2752" builtinId="9" hidden="1"/>
    <cellStyle name="Followed Hyperlink" xfId="2754" builtinId="9" hidden="1"/>
    <cellStyle name="Followed Hyperlink" xfId="2756" builtinId="9" hidden="1"/>
    <cellStyle name="Followed Hyperlink" xfId="2758" builtinId="9" hidden="1"/>
    <cellStyle name="Followed Hyperlink" xfId="2760" builtinId="9" hidden="1"/>
    <cellStyle name="Followed Hyperlink" xfId="2762" builtinId="9" hidden="1"/>
    <cellStyle name="Followed Hyperlink" xfId="2764" builtinId="9" hidden="1"/>
    <cellStyle name="Followed Hyperlink" xfId="2766" builtinId="9" hidden="1"/>
    <cellStyle name="Followed Hyperlink" xfId="2768" builtinId="9" hidden="1"/>
    <cellStyle name="Followed Hyperlink" xfId="2770" builtinId="9" hidden="1"/>
    <cellStyle name="Followed Hyperlink" xfId="2772" builtinId="9" hidden="1"/>
    <cellStyle name="Followed Hyperlink" xfId="2774" builtinId="9" hidden="1"/>
    <cellStyle name="Followed Hyperlink" xfId="2776" builtinId="9" hidden="1"/>
    <cellStyle name="Followed Hyperlink" xfId="2778" builtinId="9" hidden="1"/>
    <cellStyle name="Followed Hyperlink" xfId="2780" builtinId="9" hidden="1"/>
    <cellStyle name="Followed Hyperlink" xfId="2782" builtinId="9" hidden="1"/>
    <cellStyle name="Followed Hyperlink" xfId="2784" builtinId="9" hidden="1"/>
    <cellStyle name="Followed Hyperlink" xfId="2786" builtinId="9" hidden="1"/>
    <cellStyle name="Followed Hyperlink" xfId="2788" builtinId="9" hidden="1"/>
    <cellStyle name="Followed Hyperlink" xfId="2790" builtinId="9" hidden="1"/>
    <cellStyle name="Followed Hyperlink" xfId="2792" builtinId="9" hidden="1"/>
    <cellStyle name="Followed Hyperlink" xfId="2794" builtinId="9" hidden="1"/>
    <cellStyle name="Followed Hyperlink" xfId="2796" builtinId="9" hidden="1"/>
    <cellStyle name="Followed Hyperlink" xfId="2798" builtinId="9" hidden="1"/>
    <cellStyle name="Followed Hyperlink" xfId="2800" builtinId="9" hidden="1"/>
    <cellStyle name="Followed Hyperlink" xfId="2802" builtinId="9" hidden="1"/>
    <cellStyle name="Followed Hyperlink" xfId="2804" builtinId="9" hidden="1"/>
    <cellStyle name="Followed Hyperlink" xfId="2806" builtinId="9" hidden="1"/>
    <cellStyle name="Followed Hyperlink" xfId="2808" builtinId="9" hidden="1"/>
    <cellStyle name="Followed Hyperlink" xfId="2810" builtinId="9" hidden="1"/>
    <cellStyle name="Followed Hyperlink" xfId="2812" builtinId="9" hidden="1"/>
    <cellStyle name="Followed Hyperlink" xfId="2814" builtinId="9" hidden="1"/>
    <cellStyle name="Followed Hyperlink" xfId="2816" builtinId="9" hidden="1"/>
    <cellStyle name="Followed Hyperlink" xfId="2818" builtinId="9" hidden="1"/>
    <cellStyle name="Followed Hyperlink" xfId="2820" builtinId="9" hidden="1"/>
    <cellStyle name="Followed Hyperlink" xfId="2822" builtinId="9" hidden="1"/>
    <cellStyle name="Followed Hyperlink" xfId="2824" builtinId="9" hidden="1"/>
    <cellStyle name="Followed Hyperlink" xfId="2826" builtinId="9" hidden="1"/>
    <cellStyle name="Followed Hyperlink" xfId="2828" builtinId="9" hidden="1"/>
    <cellStyle name="Followed Hyperlink" xfId="2830" builtinId="9" hidden="1"/>
    <cellStyle name="Followed Hyperlink" xfId="2832" builtinId="9" hidden="1"/>
    <cellStyle name="Followed Hyperlink" xfId="2834" builtinId="9" hidden="1"/>
    <cellStyle name="Followed Hyperlink" xfId="2836" builtinId="9" hidden="1"/>
    <cellStyle name="Followed Hyperlink" xfId="2838" builtinId="9" hidden="1"/>
    <cellStyle name="Followed Hyperlink" xfId="2840" builtinId="9" hidden="1"/>
    <cellStyle name="Followed Hyperlink" xfId="2842" builtinId="9" hidden="1"/>
    <cellStyle name="Followed Hyperlink" xfId="2844" builtinId="9" hidden="1"/>
    <cellStyle name="Followed Hyperlink" xfId="2846" builtinId="9" hidden="1"/>
    <cellStyle name="Followed Hyperlink" xfId="2848" builtinId="9" hidden="1"/>
    <cellStyle name="Followed Hyperlink" xfId="2850" builtinId="9" hidden="1"/>
    <cellStyle name="Followed Hyperlink" xfId="2852" builtinId="9" hidden="1"/>
    <cellStyle name="Followed Hyperlink" xfId="2854" builtinId="9" hidden="1"/>
    <cellStyle name="Followed Hyperlink" xfId="2856" builtinId="9" hidden="1"/>
    <cellStyle name="Followed Hyperlink" xfId="2858" builtinId="9" hidden="1"/>
    <cellStyle name="Followed Hyperlink" xfId="2860" builtinId="9" hidden="1"/>
    <cellStyle name="Followed Hyperlink" xfId="2862" builtinId="9" hidden="1"/>
    <cellStyle name="Followed Hyperlink" xfId="2864" builtinId="9" hidden="1"/>
    <cellStyle name="Followed Hyperlink" xfId="2866" builtinId="9" hidden="1"/>
    <cellStyle name="Followed Hyperlink" xfId="2868" builtinId="9" hidden="1"/>
    <cellStyle name="Followed Hyperlink" xfId="2870" builtinId="9" hidden="1"/>
    <cellStyle name="Followed Hyperlink" xfId="2872" builtinId="9" hidden="1"/>
    <cellStyle name="Followed Hyperlink" xfId="2874" builtinId="9" hidden="1"/>
    <cellStyle name="Followed Hyperlink" xfId="2876" builtinId="9" hidden="1"/>
    <cellStyle name="Followed Hyperlink" xfId="2878" builtinId="9" hidden="1"/>
    <cellStyle name="Followed Hyperlink" xfId="2880" builtinId="9" hidden="1"/>
    <cellStyle name="Followed Hyperlink" xfId="2882" builtinId="9" hidden="1"/>
    <cellStyle name="Followed Hyperlink" xfId="2884" builtinId="9" hidden="1"/>
    <cellStyle name="Followed Hyperlink" xfId="2886" builtinId="9" hidden="1"/>
    <cellStyle name="Followed Hyperlink" xfId="2888" builtinId="9" hidden="1"/>
    <cellStyle name="Followed Hyperlink" xfId="2890" builtinId="9" hidden="1"/>
    <cellStyle name="Followed Hyperlink" xfId="2892" builtinId="9" hidden="1"/>
    <cellStyle name="Followed Hyperlink" xfId="2894" builtinId="9" hidden="1"/>
    <cellStyle name="Followed Hyperlink" xfId="2896" builtinId="9" hidden="1"/>
    <cellStyle name="Followed Hyperlink" xfId="2898" builtinId="9" hidden="1"/>
    <cellStyle name="Followed Hyperlink" xfId="2900" builtinId="9" hidden="1"/>
    <cellStyle name="Followed Hyperlink" xfId="2902" builtinId="9" hidden="1"/>
    <cellStyle name="Followed Hyperlink" xfId="2904" builtinId="9" hidden="1"/>
    <cellStyle name="Followed Hyperlink" xfId="2906" builtinId="9" hidden="1"/>
    <cellStyle name="Followed Hyperlink" xfId="2908" builtinId="9" hidden="1"/>
    <cellStyle name="Followed Hyperlink" xfId="2910" builtinId="9" hidden="1"/>
    <cellStyle name="Followed Hyperlink" xfId="2912" builtinId="9" hidden="1"/>
    <cellStyle name="Followed Hyperlink" xfId="2914" builtinId="9" hidden="1"/>
    <cellStyle name="Followed Hyperlink" xfId="2916" builtinId="9" hidden="1"/>
    <cellStyle name="Followed Hyperlink" xfId="2918" builtinId="9" hidden="1"/>
    <cellStyle name="Followed Hyperlink" xfId="2920" builtinId="9" hidden="1"/>
    <cellStyle name="Followed Hyperlink" xfId="2922" builtinId="9" hidden="1"/>
    <cellStyle name="Followed Hyperlink" xfId="2924" builtinId="9" hidden="1"/>
    <cellStyle name="Followed Hyperlink" xfId="2926" builtinId="9" hidden="1"/>
    <cellStyle name="Followed Hyperlink" xfId="2928" builtinId="9" hidden="1"/>
    <cellStyle name="Followed Hyperlink" xfId="2930" builtinId="9" hidden="1"/>
    <cellStyle name="Followed Hyperlink" xfId="2932" builtinId="9" hidden="1"/>
    <cellStyle name="Followed Hyperlink" xfId="2934" builtinId="9" hidden="1"/>
    <cellStyle name="Followed Hyperlink" xfId="2936" builtinId="9" hidden="1"/>
    <cellStyle name="Followed Hyperlink" xfId="2938" builtinId="9" hidden="1"/>
    <cellStyle name="Followed Hyperlink" xfId="2940" builtinId="9" hidden="1"/>
    <cellStyle name="Followed Hyperlink" xfId="2942" builtinId="9" hidden="1"/>
    <cellStyle name="Followed Hyperlink" xfId="2944" builtinId="9" hidden="1"/>
    <cellStyle name="Followed Hyperlink" xfId="2946" builtinId="9" hidden="1"/>
    <cellStyle name="Followed Hyperlink" xfId="2948" builtinId="9" hidden="1"/>
    <cellStyle name="Followed Hyperlink" xfId="2950" builtinId="9" hidden="1"/>
    <cellStyle name="Followed Hyperlink" xfId="2952" builtinId="9" hidden="1"/>
    <cellStyle name="Followed Hyperlink" xfId="2954" builtinId="9" hidden="1"/>
    <cellStyle name="Followed Hyperlink" xfId="2956" builtinId="9" hidden="1"/>
    <cellStyle name="Followed Hyperlink" xfId="2958" builtinId="9" hidden="1"/>
    <cellStyle name="Followed Hyperlink" xfId="2960" builtinId="9" hidden="1"/>
    <cellStyle name="Followed Hyperlink" xfId="2962" builtinId="9" hidden="1"/>
    <cellStyle name="Followed Hyperlink" xfId="2964" builtinId="9" hidden="1"/>
    <cellStyle name="Followed Hyperlink" xfId="2966" builtinId="9" hidden="1"/>
    <cellStyle name="Followed Hyperlink" xfId="2968" builtinId="9" hidden="1"/>
    <cellStyle name="Followed Hyperlink" xfId="2970" builtinId="9" hidden="1"/>
    <cellStyle name="Followed Hyperlink" xfId="2972" builtinId="9" hidden="1"/>
    <cellStyle name="Followed Hyperlink" xfId="2974" builtinId="9" hidden="1"/>
    <cellStyle name="Followed Hyperlink" xfId="2976" builtinId="9" hidden="1"/>
    <cellStyle name="Followed Hyperlink" xfId="2978" builtinId="9" hidden="1"/>
    <cellStyle name="Followed Hyperlink" xfId="2980" builtinId="9" hidden="1"/>
    <cellStyle name="Followed Hyperlink" xfId="2982" builtinId="9" hidden="1"/>
    <cellStyle name="Followed Hyperlink" xfId="2984" builtinId="9" hidden="1"/>
    <cellStyle name="Followed Hyperlink" xfId="2986" builtinId="9" hidden="1"/>
    <cellStyle name="Followed Hyperlink" xfId="2988" builtinId="9" hidden="1"/>
    <cellStyle name="Followed Hyperlink" xfId="2990" builtinId="9" hidden="1"/>
    <cellStyle name="Followed Hyperlink" xfId="2992" builtinId="9" hidden="1"/>
    <cellStyle name="Followed Hyperlink" xfId="2994" builtinId="9" hidden="1"/>
    <cellStyle name="Followed Hyperlink" xfId="2996" builtinId="9" hidden="1"/>
    <cellStyle name="Followed Hyperlink" xfId="2998" builtinId="9" hidden="1"/>
    <cellStyle name="Followed Hyperlink" xfId="3000" builtinId="9" hidden="1"/>
    <cellStyle name="Followed Hyperlink" xfId="3002" builtinId="9" hidden="1"/>
    <cellStyle name="Followed Hyperlink" xfId="3004" builtinId="9" hidden="1"/>
    <cellStyle name="Followed Hyperlink" xfId="3006" builtinId="9" hidden="1"/>
    <cellStyle name="Followed Hyperlink" xfId="3008" builtinId="9" hidden="1"/>
    <cellStyle name="Followed Hyperlink" xfId="3010" builtinId="9" hidden="1"/>
    <cellStyle name="Followed Hyperlink" xfId="3012" builtinId="9" hidden="1"/>
    <cellStyle name="Followed Hyperlink" xfId="3014" builtinId="9" hidden="1"/>
    <cellStyle name="Followed Hyperlink" xfId="3016" builtinId="9" hidden="1"/>
    <cellStyle name="Followed Hyperlink" xfId="3018" builtinId="9" hidden="1"/>
    <cellStyle name="Followed Hyperlink" xfId="3020" builtinId="9" hidden="1"/>
    <cellStyle name="Followed Hyperlink" xfId="3022" builtinId="9" hidden="1"/>
    <cellStyle name="Followed Hyperlink" xfId="3024" builtinId="9" hidden="1"/>
    <cellStyle name="Followed Hyperlink" xfId="3026" builtinId="9" hidden="1"/>
    <cellStyle name="Followed Hyperlink" xfId="3028" builtinId="9" hidden="1"/>
    <cellStyle name="Followed Hyperlink" xfId="3030" builtinId="9" hidden="1"/>
    <cellStyle name="Followed Hyperlink" xfId="3032" builtinId="9" hidden="1"/>
    <cellStyle name="Followed Hyperlink" xfId="3034" builtinId="9" hidden="1"/>
    <cellStyle name="Followed Hyperlink" xfId="3036" builtinId="9" hidden="1"/>
    <cellStyle name="Followed Hyperlink" xfId="3038" builtinId="9" hidden="1"/>
    <cellStyle name="Followed Hyperlink" xfId="3040" builtinId="9" hidden="1"/>
    <cellStyle name="Followed Hyperlink" xfId="3042" builtinId="9" hidden="1"/>
    <cellStyle name="Followed Hyperlink" xfId="3044" builtinId="9" hidden="1"/>
    <cellStyle name="Followed Hyperlink" xfId="3046" builtinId="9" hidden="1"/>
    <cellStyle name="Followed Hyperlink" xfId="3048" builtinId="9" hidden="1"/>
    <cellStyle name="Followed Hyperlink" xfId="3050" builtinId="9" hidden="1"/>
    <cellStyle name="Followed Hyperlink" xfId="3052" builtinId="9" hidden="1"/>
    <cellStyle name="Followed Hyperlink" xfId="3054" builtinId="9" hidden="1"/>
    <cellStyle name="Followed Hyperlink" xfId="3056" builtinId="9" hidden="1"/>
    <cellStyle name="Followed Hyperlink" xfId="3058" builtinId="9" hidden="1"/>
    <cellStyle name="Followed Hyperlink" xfId="3060" builtinId="9" hidden="1"/>
    <cellStyle name="Followed Hyperlink" xfId="3062" builtinId="9" hidden="1"/>
    <cellStyle name="Followed Hyperlink" xfId="3064" builtinId="9" hidden="1"/>
    <cellStyle name="Followed Hyperlink" xfId="3066" builtinId="9" hidden="1"/>
    <cellStyle name="Followed Hyperlink" xfId="3068" builtinId="9" hidden="1"/>
    <cellStyle name="Followed Hyperlink" xfId="3070" builtinId="9" hidden="1"/>
    <cellStyle name="Followed Hyperlink" xfId="3072" builtinId="9" hidden="1"/>
    <cellStyle name="Followed Hyperlink" xfId="3074" builtinId="9" hidden="1"/>
    <cellStyle name="Followed Hyperlink" xfId="3076" builtinId="9" hidden="1"/>
    <cellStyle name="Followed Hyperlink" xfId="3078" builtinId="9" hidden="1"/>
    <cellStyle name="Followed Hyperlink" xfId="3080" builtinId="9" hidden="1"/>
    <cellStyle name="Followed Hyperlink" xfId="3082" builtinId="9" hidden="1"/>
    <cellStyle name="Followed Hyperlink" xfId="3084" builtinId="9" hidden="1"/>
    <cellStyle name="Followed Hyperlink" xfId="3086" builtinId="9" hidden="1"/>
    <cellStyle name="Followed Hyperlink" xfId="3088" builtinId="9" hidden="1"/>
    <cellStyle name="Followed Hyperlink" xfId="3090" builtinId="9" hidden="1"/>
    <cellStyle name="Followed Hyperlink" xfId="3092" builtinId="9" hidden="1"/>
    <cellStyle name="Followed Hyperlink" xfId="3094" builtinId="9" hidden="1"/>
    <cellStyle name="Followed Hyperlink" xfId="3096" builtinId="9" hidden="1"/>
    <cellStyle name="Followed Hyperlink" xfId="3098" builtinId="9" hidden="1"/>
    <cellStyle name="Followed Hyperlink" xfId="3100" builtinId="9" hidden="1"/>
    <cellStyle name="Followed Hyperlink" xfId="3102" builtinId="9" hidden="1"/>
    <cellStyle name="Followed Hyperlink" xfId="3104" builtinId="9" hidden="1"/>
    <cellStyle name="Followed Hyperlink" xfId="3106" builtinId="9" hidden="1"/>
    <cellStyle name="Followed Hyperlink" xfId="3108" builtinId="9" hidden="1"/>
    <cellStyle name="Followed Hyperlink" xfId="3110" builtinId="9" hidden="1"/>
    <cellStyle name="Followed Hyperlink" xfId="3112" builtinId="9" hidden="1"/>
    <cellStyle name="Followed Hyperlink" xfId="3114" builtinId="9" hidden="1"/>
    <cellStyle name="Followed Hyperlink" xfId="3116" builtinId="9" hidden="1"/>
    <cellStyle name="Followed Hyperlink" xfId="3118" builtinId="9" hidden="1"/>
    <cellStyle name="Followed Hyperlink" xfId="3120" builtinId="9" hidden="1"/>
    <cellStyle name="Followed Hyperlink" xfId="3122" builtinId="9" hidden="1"/>
    <cellStyle name="Followed Hyperlink" xfId="3124" builtinId="9" hidden="1"/>
    <cellStyle name="Followed Hyperlink" xfId="3126" builtinId="9" hidden="1"/>
    <cellStyle name="Followed Hyperlink" xfId="3128" builtinId="9" hidden="1"/>
    <cellStyle name="Followed Hyperlink" xfId="3130" builtinId="9" hidden="1"/>
    <cellStyle name="Followed Hyperlink" xfId="3132" builtinId="9" hidden="1"/>
    <cellStyle name="Followed Hyperlink" xfId="3134" builtinId="9" hidden="1"/>
    <cellStyle name="Followed Hyperlink" xfId="3136" builtinId="9" hidden="1"/>
    <cellStyle name="Followed Hyperlink" xfId="3138" builtinId="9" hidden="1"/>
    <cellStyle name="Followed Hyperlink" xfId="3140" builtinId="9" hidden="1"/>
    <cellStyle name="Followed Hyperlink" xfId="3142" builtinId="9" hidden="1"/>
    <cellStyle name="Followed Hyperlink" xfId="3144" builtinId="9" hidden="1"/>
    <cellStyle name="Followed Hyperlink" xfId="3146" builtinId="9" hidden="1"/>
    <cellStyle name="Followed Hyperlink" xfId="3148" builtinId="9" hidden="1"/>
    <cellStyle name="Followed Hyperlink" xfId="3150" builtinId="9" hidden="1"/>
    <cellStyle name="Followed Hyperlink" xfId="3152" builtinId="9" hidden="1"/>
    <cellStyle name="Followed Hyperlink" xfId="3154" builtinId="9" hidden="1"/>
    <cellStyle name="Followed Hyperlink" xfId="3156" builtinId="9" hidden="1"/>
    <cellStyle name="Followed Hyperlink" xfId="3158" builtinId="9" hidden="1"/>
    <cellStyle name="Followed Hyperlink" xfId="3160" builtinId="9" hidden="1"/>
    <cellStyle name="Followed Hyperlink" xfId="3162" builtinId="9" hidden="1"/>
    <cellStyle name="Followed Hyperlink" xfId="3164" builtinId="9" hidden="1"/>
    <cellStyle name="Followed Hyperlink" xfId="3166" builtinId="9" hidden="1"/>
    <cellStyle name="Followed Hyperlink" xfId="3168" builtinId="9" hidden="1"/>
    <cellStyle name="Followed Hyperlink" xfId="3170" builtinId="9" hidden="1"/>
    <cellStyle name="Followed Hyperlink" xfId="3172" builtinId="9" hidden="1"/>
    <cellStyle name="Followed Hyperlink" xfId="3174" builtinId="9" hidden="1"/>
    <cellStyle name="Followed Hyperlink" xfId="3176" builtinId="9" hidden="1"/>
    <cellStyle name="Followed Hyperlink" xfId="3178" builtinId="9" hidden="1"/>
    <cellStyle name="Followed Hyperlink" xfId="3180" builtinId="9" hidden="1"/>
    <cellStyle name="Followed Hyperlink" xfId="3182" builtinId="9" hidden="1"/>
    <cellStyle name="Followed Hyperlink" xfId="3184" builtinId="9" hidden="1"/>
    <cellStyle name="Followed Hyperlink" xfId="3186" builtinId="9" hidden="1"/>
    <cellStyle name="Followed Hyperlink" xfId="3188" builtinId="9" hidden="1"/>
    <cellStyle name="Followed Hyperlink" xfId="3190" builtinId="9" hidden="1"/>
    <cellStyle name="Followed Hyperlink" xfId="3192" builtinId="9" hidden="1"/>
    <cellStyle name="Followed Hyperlink" xfId="3194" builtinId="9" hidden="1"/>
    <cellStyle name="Followed Hyperlink" xfId="3196" builtinId="9" hidden="1"/>
    <cellStyle name="Followed Hyperlink" xfId="3198" builtinId="9" hidden="1"/>
    <cellStyle name="Followed Hyperlink" xfId="3200" builtinId="9" hidden="1"/>
    <cellStyle name="Followed Hyperlink" xfId="3202" builtinId="9" hidden="1"/>
    <cellStyle name="Followed Hyperlink" xfId="3204" builtinId="9" hidden="1"/>
    <cellStyle name="Followed Hyperlink" xfId="3206" builtinId="9" hidden="1"/>
    <cellStyle name="Followed Hyperlink" xfId="3208" builtinId="9" hidden="1"/>
    <cellStyle name="Followed Hyperlink" xfId="3210" builtinId="9" hidden="1"/>
    <cellStyle name="Followed Hyperlink" xfId="3212" builtinId="9" hidden="1"/>
    <cellStyle name="Followed Hyperlink" xfId="3214" builtinId="9" hidden="1"/>
    <cellStyle name="Followed Hyperlink" xfId="3216" builtinId="9" hidden="1"/>
    <cellStyle name="Followed Hyperlink" xfId="3218" builtinId="9" hidden="1"/>
    <cellStyle name="Followed Hyperlink" xfId="3220" builtinId="9" hidden="1"/>
    <cellStyle name="Followed Hyperlink" xfId="3222" builtinId="9" hidden="1"/>
    <cellStyle name="Followed Hyperlink" xfId="3224" builtinId="9" hidden="1"/>
    <cellStyle name="Followed Hyperlink" xfId="3226" builtinId="9" hidden="1"/>
    <cellStyle name="Followed Hyperlink" xfId="3228" builtinId="9" hidden="1"/>
    <cellStyle name="Followed Hyperlink" xfId="3230" builtinId="9" hidden="1"/>
    <cellStyle name="Followed Hyperlink" xfId="3232" builtinId="9" hidden="1"/>
    <cellStyle name="Followed Hyperlink" xfId="3234" builtinId="9" hidden="1"/>
    <cellStyle name="Followed Hyperlink" xfId="3236" builtinId="9" hidden="1"/>
    <cellStyle name="Followed Hyperlink" xfId="3238" builtinId="9" hidden="1"/>
    <cellStyle name="Followed Hyperlink" xfId="3240" builtinId="9" hidden="1"/>
    <cellStyle name="Followed Hyperlink" xfId="3242" builtinId="9" hidden="1"/>
    <cellStyle name="Followed Hyperlink" xfId="3244" builtinId="9" hidden="1"/>
    <cellStyle name="Followed Hyperlink" xfId="3246" builtinId="9" hidden="1"/>
    <cellStyle name="Followed Hyperlink" xfId="3248" builtinId="9" hidden="1"/>
    <cellStyle name="Followed Hyperlink" xfId="3250" builtinId="9" hidden="1"/>
    <cellStyle name="Followed Hyperlink" xfId="3252" builtinId="9" hidden="1"/>
    <cellStyle name="Followed Hyperlink" xfId="3254" builtinId="9" hidden="1"/>
    <cellStyle name="Followed Hyperlink" xfId="3256" builtinId="9" hidden="1"/>
    <cellStyle name="Followed Hyperlink" xfId="3258" builtinId="9" hidden="1"/>
    <cellStyle name="Followed Hyperlink" xfId="3260" builtinId="9" hidden="1"/>
    <cellStyle name="Followed Hyperlink" xfId="3262" builtinId="9" hidden="1"/>
    <cellStyle name="Followed Hyperlink" xfId="3264" builtinId="9" hidden="1"/>
    <cellStyle name="Followed Hyperlink" xfId="3266" builtinId="9" hidden="1"/>
    <cellStyle name="Followed Hyperlink" xfId="3268" builtinId="9" hidden="1"/>
    <cellStyle name="Followed Hyperlink" xfId="3270" builtinId="9" hidden="1"/>
    <cellStyle name="Followed Hyperlink" xfId="3272" builtinId="9" hidden="1"/>
    <cellStyle name="Followed Hyperlink" xfId="3274" builtinId="9" hidden="1"/>
    <cellStyle name="Followed Hyperlink" xfId="3276" builtinId="9" hidden="1"/>
    <cellStyle name="Followed Hyperlink" xfId="3278" builtinId="9" hidden="1"/>
    <cellStyle name="Followed Hyperlink" xfId="3280" builtinId="9" hidden="1"/>
    <cellStyle name="Followed Hyperlink" xfId="3282" builtinId="9" hidden="1"/>
    <cellStyle name="Followed Hyperlink" xfId="3284" builtinId="9" hidden="1"/>
    <cellStyle name="Followed Hyperlink" xfId="3286" builtinId="9" hidden="1"/>
    <cellStyle name="Followed Hyperlink" xfId="3288" builtinId="9" hidden="1"/>
    <cellStyle name="Followed Hyperlink" xfId="3290" builtinId="9" hidden="1"/>
    <cellStyle name="Followed Hyperlink" xfId="3292" builtinId="9" hidden="1"/>
    <cellStyle name="Followed Hyperlink" xfId="3294" builtinId="9" hidden="1"/>
    <cellStyle name="Followed Hyperlink" xfId="3296" builtinId="9" hidden="1"/>
    <cellStyle name="Followed Hyperlink" xfId="3298" builtinId="9" hidden="1"/>
    <cellStyle name="Followed Hyperlink" xfId="3300" builtinId="9" hidden="1"/>
    <cellStyle name="Followed Hyperlink" xfId="3302" builtinId="9" hidden="1"/>
    <cellStyle name="Followed Hyperlink" xfId="3304" builtinId="9" hidden="1"/>
    <cellStyle name="Followed Hyperlink" xfId="3306" builtinId="9" hidden="1"/>
    <cellStyle name="Followed Hyperlink" xfId="3308" builtinId="9" hidden="1"/>
    <cellStyle name="Followed Hyperlink" xfId="3310" builtinId="9" hidden="1"/>
    <cellStyle name="Followed Hyperlink" xfId="3312" builtinId="9" hidden="1"/>
    <cellStyle name="Followed Hyperlink" xfId="3314" builtinId="9" hidden="1"/>
    <cellStyle name="Followed Hyperlink" xfId="3316" builtinId="9" hidden="1"/>
    <cellStyle name="Followed Hyperlink" xfId="3318" builtinId="9" hidden="1"/>
    <cellStyle name="Followed Hyperlink" xfId="3320" builtinId="9" hidden="1"/>
    <cellStyle name="Followed Hyperlink" xfId="3322" builtinId="9" hidden="1"/>
    <cellStyle name="Followed Hyperlink" xfId="3324" builtinId="9" hidden="1"/>
    <cellStyle name="Followed Hyperlink" xfId="3326" builtinId="9" hidden="1"/>
    <cellStyle name="Followed Hyperlink" xfId="3328" builtinId="9" hidden="1"/>
    <cellStyle name="Followed Hyperlink" xfId="3330" builtinId="9" hidden="1"/>
    <cellStyle name="Followed Hyperlink" xfId="3332" builtinId="9" hidden="1"/>
    <cellStyle name="Followed Hyperlink" xfId="3334" builtinId="9" hidden="1"/>
    <cellStyle name="Followed Hyperlink" xfId="3336" builtinId="9" hidden="1"/>
    <cellStyle name="Followed Hyperlink" xfId="3338" builtinId="9" hidden="1"/>
    <cellStyle name="Followed Hyperlink" xfId="3340" builtinId="9" hidden="1"/>
    <cellStyle name="Followed Hyperlink" xfId="3342" builtinId="9" hidden="1"/>
    <cellStyle name="Followed Hyperlink" xfId="3344" builtinId="9" hidden="1"/>
    <cellStyle name="Followed Hyperlink" xfId="3346" builtinId="9" hidden="1"/>
    <cellStyle name="Followed Hyperlink" xfId="3348" builtinId="9" hidden="1"/>
    <cellStyle name="Followed Hyperlink" xfId="3350" builtinId="9" hidden="1"/>
    <cellStyle name="Followed Hyperlink" xfId="3352" builtinId="9" hidden="1"/>
    <cellStyle name="Followed Hyperlink" xfId="3354" builtinId="9" hidden="1"/>
    <cellStyle name="Followed Hyperlink" xfId="3356" builtinId="9" hidden="1"/>
    <cellStyle name="Followed Hyperlink" xfId="3358" builtinId="9" hidden="1"/>
    <cellStyle name="Followed Hyperlink" xfId="3360" builtinId="9" hidden="1"/>
    <cellStyle name="Followed Hyperlink" xfId="3362" builtinId="9" hidden="1"/>
    <cellStyle name="Followed Hyperlink" xfId="3364" builtinId="9" hidden="1"/>
    <cellStyle name="Followed Hyperlink" xfId="3366" builtinId="9" hidden="1"/>
    <cellStyle name="Followed Hyperlink" xfId="3368" builtinId="9" hidden="1"/>
    <cellStyle name="Followed Hyperlink" xfId="3370" builtinId="9" hidden="1"/>
    <cellStyle name="Followed Hyperlink" xfId="3372" builtinId="9" hidden="1"/>
    <cellStyle name="Followed Hyperlink" xfId="3374" builtinId="9" hidden="1"/>
    <cellStyle name="Followed Hyperlink" xfId="3376" builtinId="9" hidden="1"/>
    <cellStyle name="Followed Hyperlink" xfId="3378" builtinId="9" hidden="1"/>
    <cellStyle name="Followed Hyperlink" xfId="3380" builtinId="9" hidden="1"/>
    <cellStyle name="Followed Hyperlink" xfId="3382" builtinId="9" hidden="1"/>
    <cellStyle name="Followed Hyperlink" xfId="3384" builtinId="9" hidden="1"/>
    <cellStyle name="Followed Hyperlink" xfId="3386" builtinId="9" hidden="1"/>
    <cellStyle name="Followed Hyperlink" xfId="3388" builtinId="9" hidden="1"/>
    <cellStyle name="Followed Hyperlink" xfId="3390" builtinId="9" hidden="1"/>
    <cellStyle name="Followed Hyperlink" xfId="3392" builtinId="9" hidden="1"/>
    <cellStyle name="Followed Hyperlink" xfId="3394" builtinId="9" hidden="1"/>
    <cellStyle name="Followed Hyperlink" xfId="3396" builtinId="9" hidden="1"/>
    <cellStyle name="Followed Hyperlink" xfId="3398" builtinId="9" hidden="1"/>
    <cellStyle name="Followed Hyperlink" xfId="3400" builtinId="9" hidden="1"/>
    <cellStyle name="Followed Hyperlink" xfId="3402" builtinId="9" hidden="1"/>
    <cellStyle name="Followed Hyperlink" xfId="3404" builtinId="9" hidden="1"/>
    <cellStyle name="Followed Hyperlink" xfId="3406" builtinId="9" hidden="1"/>
    <cellStyle name="Followed Hyperlink" xfId="3408" builtinId="9" hidden="1"/>
    <cellStyle name="Followed Hyperlink" xfId="3410" builtinId="9" hidden="1"/>
    <cellStyle name="Followed Hyperlink" xfId="3412" builtinId="9" hidden="1"/>
    <cellStyle name="Followed Hyperlink" xfId="3414" builtinId="9" hidden="1"/>
    <cellStyle name="Followed Hyperlink" xfId="3416" builtinId="9" hidden="1"/>
    <cellStyle name="Followed Hyperlink" xfId="3418" builtinId="9" hidden="1"/>
    <cellStyle name="Followed Hyperlink" xfId="3420" builtinId="9" hidden="1"/>
    <cellStyle name="Followed Hyperlink" xfId="3422" builtinId="9" hidden="1"/>
    <cellStyle name="Followed Hyperlink" xfId="3424" builtinId="9" hidden="1"/>
    <cellStyle name="Followed Hyperlink" xfId="3426" builtinId="9" hidden="1"/>
    <cellStyle name="Followed Hyperlink" xfId="3428" builtinId="9" hidden="1"/>
    <cellStyle name="Followed Hyperlink" xfId="3430" builtinId="9" hidden="1"/>
    <cellStyle name="Followed Hyperlink" xfId="3432" builtinId="9" hidden="1"/>
    <cellStyle name="Followed Hyperlink" xfId="3434" builtinId="9" hidden="1"/>
    <cellStyle name="Followed Hyperlink" xfId="3436" builtinId="9" hidden="1"/>
    <cellStyle name="Followed Hyperlink" xfId="3438" builtinId="9" hidden="1"/>
    <cellStyle name="Followed Hyperlink" xfId="3440" builtinId="9" hidden="1"/>
    <cellStyle name="Followed Hyperlink" xfId="3442" builtinId="9" hidden="1"/>
    <cellStyle name="Followed Hyperlink" xfId="3444" builtinId="9" hidden="1"/>
    <cellStyle name="Followed Hyperlink" xfId="3446" builtinId="9" hidden="1"/>
    <cellStyle name="Followed Hyperlink" xfId="3448" builtinId="9" hidden="1"/>
    <cellStyle name="Followed Hyperlink" xfId="3450" builtinId="9" hidden="1"/>
    <cellStyle name="Followed Hyperlink" xfId="3452" builtinId="9" hidden="1"/>
    <cellStyle name="Followed Hyperlink" xfId="3454" builtinId="9" hidden="1"/>
    <cellStyle name="Followed Hyperlink" xfId="3456" builtinId="9" hidden="1"/>
    <cellStyle name="Followed Hyperlink" xfId="3458" builtinId="9" hidden="1"/>
    <cellStyle name="Followed Hyperlink" xfId="3460" builtinId="9" hidden="1"/>
    <cellStyle name="Followed Hyperlink" xfId="3462" builtinId="9" hidden="1"/>
    <cellStyle name="Followed Hyperlink" xfId="3464" builtinId="9" hidden="1"/>
    <cellStyle name="Followed Hyperlink" xfId="3466" builtinId="9" hidden="1"/>
    <cellStyle name="Followed Hyperlink" xfId="3468" builtinId="9" hidden="1"/>
    <cellStyle name="Followed Hyperlink" xfId="3470" builtinId="9" hidden="1"/>
    <cellStyle name="Followed Hyperlink" xfId="3472" builtinId="9" hidden="1"/>
    <cellStyle name="Followed Hyperlink" xfId="3474" builtinId="9" hidden="1"/>
    <cellStyle name="Followed Hyperlink" xfId="3476" builtinId="9" hidden="1"/>
    <cellStyle name="Followed Hyperlink" xfId="3478" builtinId="9" hidden="1"/>
    <cellStyle name="Followed Hyperlink" xfId="3480" builtinId="9" hidden="1"/>
    <cellStyle name="Followed Hyperlink" xfId="3482" builtinId="9" hidden="1"/>
    <cellStyle name="Followed Hyperlink" xfId="3484" builtinId="9" hidden="1"/>
    <cellStyle name="Followed Hyperlink" xfId="3486" builtinId="9" hidden="1"/>
    <cellStyle name="Followed Hyperlink" xfId="3488" builtinId="9" hidden="1"/>
    <cellStyle name="Followed Hyperlink" xfId="3490" builtinId="9" hidden="1"/>
    <cellStyle name="Followed Hyperlink" xfId="3492" builtinId="9" hidden="1"/>
    <cellStyle name="Followed Hyperlink" xfId="3494" builtinId="9" hidden="1"/>
    <cellStyle name="Followed Hyperlink" xfId="3496" builtinId="9" hidden="1"/>
    <cellStyle name="Followed Hyperlink" xfId="3498" builtinId="9" hidden="1"/>
    <cellStyle name="Followed Hyperlink" xfId="3500" builtinId="9" hidden="1"/>
    <cellStyle name="Followed Hyperlink" xfId="3502" builtinId="9" hidden="1"/>
    <cellStyle name="Followed Hyperlink" xfId="3504" builtinId="9" hidden="1"/>
    <cellStyle name="Followed Hyperlink" xfId="3506" builtinId="9" hidden="1"/>
    <cellStyle name="Followed Hyperlink" xfId="3508" builtinId="9" hidden="1"/>
    <cellStyle name="Followed Hyperlink" xfId="3510" builtinId="9" hidden="1"/>
    <cellStyle name="Followed Hyperlink" xfId="3512" builtinId="9" hidden="1"/>
    <cellStyle name="Followed Hyperlink" xfId="3514" builtinId="9" hidden="1"/>
    <cellStyle name="Followed Hyperlink" xfId="3516" builtinId="9" hidden="1"/>
    <cellStyle name="Followed Hyperlink" xfId="3518" builtinId="9" hidden="1"/>
    <cellStyle name="Followed Hyperlink" xfId="3520" builtinId="9" hidden="1"/>
    <cellStyle name="Followed Hyperlink" xfId="3522" builtinId="9" hidden="1"/>
    <cellStyle name="Followed Hyperlink" xfId="3524" builtinId="9" hidden="1"/>
    <cellStyle name="Followed Hyperlink" xfId="3526" builtinId="9" hidden="1"/>
    <cellStyle name="Followed Hyperlink" xfId="3528" builtinId="9" hidden="1"/>
    <cellStyle name="Followed Hyperlink" xfId="3530" builtinId="9" hidden="1"/>
    <cellStyle name="Followed Hyperlink" xfId="3532" builtinId="9" hidden="1"/>
    <cellStyle name="Followed Hyperlink" xfId="3534" builtinId="9" hidden="1"/>
    <cellStyle name="Followed Hyperlink" xfId="3536" builtinId="9" hidden="1"/>
    <cellStyle name="Followed Hyperlink" xfId="3538" builtinId="9" hidden="1"/>
    <cellStyle name="Followed Hyperlink" xfId="3540" builtinId="9" hidden="1"/>
    <cellStyle name="Followed Hyperlink" xfId="3542" builtinId="9" hidden="1"/>
    <cellStyle name="Followed Hyperlink" xfId="3544" builtinId="9" hidden="1"/>
    <cellStyle name="Followed Hyperlink" xfId="3546" builtinId="9" hidden="1"/>
    <cellStyle name="Followed Hyperlink" xfId="3548" builtinId="9" hidden="1"/>
    <cellStyle name="Followed Hyperlink" xfId="3550" builtinId="9" hidden="1"/>
    <cellStyle name="Followed Hyperlink" xfId="3552" builtinId="9" hidden="1"/>
    <cellStyle name="Followed Hyperlink" xfId="3554" builtinId="9" hidden="1"/>
    <cellStyle name="Followed Hyperlink" xfId="3556" builtinId="9" hidden="1"/>
    <cellStyle name="Followed Hyperlink" xfId="3558" builtinId="9" hidden="1"/>
    <cellStyle name="Followed Hyperlink" xfId="3560" builtinId="9" hidden="1"/>
    <cellStyle name="Followed Hyperlink" xfId="3562" builtinId="9" hidden="1"/>
    <cellStyle name="Followed Hyperlink" xfId="3564" builtinId="9" hidden="1"/>
    <cellStyle name="Followed Hyperlink" xfId="3566" builtinId="9" hidden="1"/>
    <cellStyle name="Followed Hyperlink" xfId="3568" builtinId="9" hidden="1"/>
    <cellStyle name="Followed Hyperlink" xfId="3570" builtinId="9" hidden="1"/>
    <cellStyle name="Followed Hyperlink" xfId="3572" builtinId="9" hidden="1"/>
    <cellStyle name="Followed Hyperlink" xfId="3574" builtinId="9" hidden="1"/>
    <cellStyle name="Followed Hyperlink" xfId="3576" builtinId="9" hidden="1"/>
    <cellStyle name="Followed Hyperlink" xfId="3578" builtinId="9" hidden="1"/>
    <cellStyle name="Followed Hyperlink" xfId="3580" builtinId="9" hidden="1"/>
    <cellStyle name="Followed Hyperlink" xfId="3582" builtinId="9" hidden="1"/>
    <cellStyle name="Followed Hyperlink" xfId="3584" builtinId="9" hidden="1"/>
    <cellStyle name="Followed Hyperlink" xfId="3586" builtinId="9" hidden="1"/>
    <cellStyle name="Followed Hyperlink" xfId="3588" builtinId="9" hidden="1"/>
    <cellStyle name="Followed Hyperlink" xfId="3590" builtinId="9" hidden="1"/>
    <cellStyle name="Followed Hyperlink" xfId="3592" builtinId="9" hidden="1"/>
    <cellStyle name="Followed Hyperlink" xfId="3594" builtinId="9" hidden="1"/>
    <cellStyle name="Followed Hyperlink" xfId="3596" builtinId="9" hidden="1"/>
    <cellStyle name="Followed Hyperlink" xfId="3598" builtinId="9" hidden="1"/>
    <cellStyle name="Followed Hyperlink" xfId="3601" builtinId="9" hidden="1"/>
    <cellStyle name="Followed Hyperlink" xfId="3603" builtinId="9" hidden="1"/>
    <cellStyle name="Followed Hyperlink" xfId="3605" builtinId="9" hidden="1"/>
    <cellStyle name="Followed Hyperlink" xfId="3607" builtinId="9" hidden="1"/>
    <cellStyle name="Followed Hyperlink" xfId="3609" builtinId="9" hidden="1"/>
    <cellStyle name="Followed Hyperlink" xfId="3611" builtinId="9" hidden="1"/>
    <cellStyle name="Followed Hyperlink" xfId="3613" builtinId="9" hidden="1"/>
    <cellStyle name="Followed Hyperlink" xfId="3615" builtinId="9" hidden="1"/>
    <cellStyle name="Followed Hyperlink" xfId="3617" builtinId="9" hidden="1"/>
    <cellStyle name="Followed Hyperlink" xfId="3619" builtinId="9" hidden="1"/>
    <cellStyle name="Followed Hyperlink" xfId="3621" builtinId="9" hidden="1"/>
    <cellStyle name="Followed Hyperlink" xfId="3623" builtinId="9" hidden="1"/>
    <cellStyle name="Followed Hyperlink" xfId="3625" builtinId="9" hidden="1"/>
    <cellStyle name="Followed Hyperlink" xfId="3627" builtinId="9" hidden="1"/>
    <cellStyle name="Followed Hyperlink" xfId="3629" builtinId="9" hidden="1"/>
    <cellStyle name="Followed Hyperlink" xfId="3631" builtinId="9" hidden="1"/>
    <cellStyle name="Followed Hyperlink" xfId="3633" builtinId="9" hidden="1"/>
    <cellStyle name="Followed Hyperlink" xfId="3635" builtinId="9" hidden="1"/>
    <cellStyle name="Followed Hyperlink" xfId="3637" builtinId="9" hidden="1"/>
    <cellStyle name="Followed Hyperlink" xfId="3639" builtinId="9" hidden="1"/>
    <cellStyle name="Followed Hyperlink" xfId="3641" builtinId="9" hidden="1"/>
    <cellStyle name="Followed Hyperlink" xfId="3643" builtinId="9" hidden="1"/>
    <cellStyle name="Followed Hyperlink" xfId="3645" builtinId="9" hidden="1"/>
    <cellStyle name="Followed Hyperlink" xfId="3647" builtinId="9" hidden="1"/>
    <cellStyle name="Followed Hyperlink" xfId="3649" builtinId="9" hidden="1"/>
    <cellStyle name="Followed Hyperlink" xfId="3651" builtinId="9" hidden="1"/>
    <cellStyle name="Followed Hyperlink" xfId="3653" builtinId="9" hidden="1"/>
    <cellStyle name="Followed Hyperlink" xfId="3655" builtinId="9" hidden="1"/>
    <cellStyle name="Followed Hyperlink" xfId="3657" builtinId="9" hidden="1"/>
    <cellStyle name="Followed Hyperlink" xfId="3659" builtinId="9" hidden="1"/>
    <cellStyle name="Followed Hyperlink" xfId="3661" builtinId="9" hidden="1"/>
    <cellStyle name="Followed Hyperlink" xfId="3663" builtinId="9" hidden="1"/>
    <cellStyle name="Followed Hyperlink" xfId="3665" builtinId="9" hidden="1"/>
    <cellStyle name="Followed Hyperlink" xfId="3667" builtinId="9" hidden="1"/>
    <cellStyle name="Followed Hyperlink" xfId="3669" builtinId="9" hidden="1"/>
    <cellStyle name="Followed Hyperlink" xfId="3671" builtinId="9" hidden="1"/>
    <cellStyle name="Followed Hyperlink" xfId="3673" builtinId="9" hidden="1"/>
    <cellStyle name="Followed Hyperlink" xfId="3675" builtinId="9" hidden="1"/>
    <cellStyle name="Followed Hyperlink" xfId="3677" builtinId="9" hidden="1"/>
    <cellStyle name="Followed Hyperlink" xfId="3679" builtinId="9" hidden="1"/>
    <cellStyle name="Followed Hyperlink" xfId="3681" builtinId="9" hidden="1"/>
    <cellStyle name="Followed Hyperlink" xfId="3683" builtinId="9" hidden="1"/>
    <cellStyle name="Followed Hyperlink" xfId="3685" builtinId="9" hidden="1"/>
    <cellStyle name="Followed Hyperlink" xfId="3687" builtinId="9" hidden="1"/>
    <cellStyle name="Followed Hyperlink" xfId="3689" builtinId="9" hidden="1"/>
    <cellStyle name="Followed Hyperlink" xfId="3691" builtinId="9" hidden="1"/>
    <cellStyle name="Followed Hyperlink" xfId="3693" builtinId="9" hidden="1"/>
    <cellStyle name="Followed Hyperlink" xfId="3695" builtinId="9" hidden="1"/>
    <cellStyle name="Followed Hyperlink" xfId="3697" builtinId="9" hidden="1"/>
    <cellStyle name="Followed Hyperlink" xfId="3699" builtinId="9" hidden="1"/>
    <cellStyle name="Followed Hyperlink" xfId="3701" builtinId="9" hidden="1"/>
    <cellStyle name="Followed Hyperlink" xfId="3703" builtinId="9" hidden="1"/>
    <cellStyle name="Followed Hyperlink" xfId="3705" builtinId="9" hidden="1"/>
    <cellStyle name="Followed Hyperlink" xfId="3707" builtinId="9" hidden="1"/>
    <cellStyle name="Followed Hyperlink" xfId="3709" builtinId="9" hidden="1"/>
    <cellStyle name="Followed Hyperlink" xfId="3711" builtinId="9" hidden="1"/>
    <cellStyle name="Followed Hyperlink" xfId="3713" builtinId="9" hidden="1"/>
    <cellStyle name="Followed Hyperlink" xfId="3715" builtinId="9" hidden="1"/>
    <cellStyle name="Followed Hyperlink" xfId="3717" builtinId="9" hidden="1"/>
    <cellStyle name="Followed Hyperlink" xfId="3719" builtinId="9" hidden="1"/>
    <cellStyle name="Followed Hyperlink" xfId="3721" builtinId="9" hidden="1"/>
    <cellStyle name="Followed Hyperlink" xfId="3723" builtinId="9" hidden="1"/>
    <cellStyle name="Followed Hyperlink" xfId="3725" builtinId="9" hidden="1"/>
    <cellStyle name="Followed Hyperlink" xfId="3727" builtinId="9" hidden="1"/>
    <cellStyle name="Followed Hyperlink" xfId="3729" builtinId="9" hidden="1"/>
    <cellStyle name="Followed Hyperlink" xfId="3731" builtinId="9" hidden="1"/>
    <cellStyle name="Followed Hyperlink" xfId="3733" builtinId="9" hidden="1"/>
    <cellStyle name="Followed Hyperlink" xfId="3735" builtinId="9" hidden="1"/>
    <cellStyle name="Followed Hyperlink" xfId="3737" builtinId="9" hidden="1"/>
    <cellStyle name="Followed Hyperlink" xfId="3739" builtinId="9" hidden="1"/>
    <cellStyle name="Followed Hyperlink" xfId="3741" builtinId="9" hidden="1"/>
    <cellStyle name="Followed Hyperlink" xfId="3743" builtinId="9" hidden="1"/>
    <cellStyle name="Followed Hyperlink" xfId="3745" builtinId="9" hidden="1"/>
    <cellStyle name="Followed Hyperlink" xfId="3747" builtinId="9" hidden="1"/>
    <cellStyle name="Followed Hyperlink" xfId="3749" builtinId="9" hidden="1"/>
    <cellStyle name="Followed Hyperlink" xfId="3751" builtinId="9" hidden="1"/>
    <cellStyle name="Followed Hyperlink" xfId="3753" builtinId="9" hidden="1"/>
    <cellStyle name="Followed Hyperlink" xfId="3755" builtinId="9" hidden="1"/>
    <cellStyle name="Followed Hyperlink" xfId="3757" builtinId="9" hidden="1"/>
    <cellStyle name="Followed Hyperlink" xfId="3759" builtinId="9" hidden="1"/>
    <cellStyle name="Followed Hyperlink" xfId="3761" builtinId="9" hidden="1"/>
    <cellStyle name="Followed Hyperlink" xfId="3763" builtinId="9" hidden="1"/>
    <cellStyle name="Followed Hyperlink" xfId="3765" builtinId="9" hidden="1"/>
    <cellStyle name="Followed Hyperlink" xfId="3767" builtinId="9" hidden="1"/>
    <cellStyle name="Followed Hyperlink" xfId="3769" builtinId="9" hidden="1"/>
    <cellStyle name="Followed Hyperlink" xfId="3771" builtinId="9" hidden="1"/>
    <cellStyle name="Followed Hyperlink" xfId="3773" builtinId="9" hidden="1"/>
    <cellStyle name="Followed Hyperlink" xfId="3775" builtinId="9" hidden="1"/>
    <cellStyle name="Followed Hyperlink" xfId="3777" builtinId="9" hidden="1"/>
    <cellStyle name="Followed Hyperlink" xfId="3779" builtinId="9" hidden="1"/>
    <cellStyle name="Followed Hyperlink" xfId="3781" builtinId="9" hidden="1"/>
    <cellStyle name="Followed Hyperlink" xfId="3783" builtinId="9" hidden="1"/>
    <cellStyle name="Followed Hyperlink" xfId="3785" builtinId="9" hidden="1"/>
    <cellStyle name="Followed Hyperlink" xfId="3787" builtinId="9" hidden="1"/>
    <cellStyle name="Followed Hyperlink" xfId="3789" builtinId="9" hidden="1"/>
    <cellStyle name="Followed Hyperlink" xfId="3791" builtinId="9" hidden="1"/>
    <cellStyle name="Followed Hyperlink" xfId="3793" builtinId="9" hidden="1"/>
    <cellStyle name="Followed Hyperlink" xfId="3795" builtinId="9" hidden="1"/>
    <cellStyle name="Followed Hyperlink" xfId="3797" builtinId="9" hidden="1"/>
    <cellStyle name="Followed Hyperlink" xfId="3799" builtinId="9" hidden="1"/>
    <cellStyle name="Followed Hyperlink" xfId="3801" builtinId="9" hidden="1"/>
    <cellStyle name="Followed Hyperlink" xfId="3803" builtinId="9" hidden="1"/>
    <cellStyle name="Followed Hyperlink" xfId="3805" builtinId="9" hidden="1"/>
    <cellStyle name="Followed Hyperlink" xfId="3807" builtinId="9" hidden="1"/>
    <cellStyle name="Followed Hyperlink" xfId="3809" builtinId="9" hidden="1"/>
    <cellStyle name="Followed Hyperlink" xfId="3811" builtinId="9" hidden="1"/>
    <cellStyle name="Followed Hyperlink" xfId="3813" builtinId="9" hidden="1"/>
    <cellStyle name="Followed Hyperlink" xfId="3815" builtinId="9" hidden="1"/>
    <cellStyle name="Followed Hyperlink" xfId="3817" builtinId="9" hidden="1"/>
    <cellStyle name="Followed Hyperlink" xfId="3819" builtinId="9" hidden="1"/>
    <cellStyle name="Followed Hyperlink" xfId="3821" builtinId="9" hidden="1"/>
    <cellStyle name="Followed Hyperlink" xfId="3823" builtinId="9" hidden="1"/>
    <cellStyle name="Followed Hyperlink" xfId="3825" builtinId="9" hidden="1"/>
    <cellStyle name="Followed Hyperlink" xfId="3827" builtinId="9" hidden="1"/>
    <cellStyle name="Followed Hyperlink" xfId="3829" builtinId="9" hidden="1"/>
    <cellStyle name="Followed Hyperlink" xfId="3831" builtinId="9" hidden="1"/>
    <cellStyle name="Followed Hyperlink" xfId="3833" builtinId="9" hidden="1"/>
    <cellStyle name="Followed Hyperlink" xfId="3835" builtinId="9" hidden="1"/>
    <cellStyle name="Followed Hyperlink" xfId="3837" builtinId="9" hidden="1"/>
    <cellStyle name="Followed Hyperlink" xfId="3839" builtinId="9" hidden="1"/>
    <cellStyle name="Followed Hyperlink" xfId="3841" builtinId="9" hidden="1"/>
    <cellStyle name="Followed Hyperlink" xfId="3843" builtinId="9" hidden="1"/>
    <cellStyle name="Followed Hyperlink" xfId="3845" builtinId="9" hidden="1"/>
    <cellStyle name="Followed Hyperlink" xfId="3847" builtinId="9" hidden="1"/>
    <cellStyle name="Followed Hyperlink" xfId="3849" builtinId="9" hidden="1"/>
    <cellStyle name="Followed Hyperlink" xfId="3851" builtinId="9" hidden="1"/>
    <cellStyle name="Followed Hyperlink" xfId="3853" builtinId="9" hidden="1"/>
    <cellStyle name="Followed Hyperlink" xfId="3855" builtinId="9" hidden="1"/>
    <cellStyle name="Followed Hyperlink" xfId="3857" builtinId="9" hidden="1"/>
    <cellStyle name="Followed Hyperlink" xfId="3859" builtinId="9" hidden="1"/>
    <cellStyle name="Followed Hyperlink" xfId="3861" builtinId="9" hidden="1"/>
    <cellStyle name="Followed Hyperlink" xfId="3863" builtinId="9" hidden="1"/>
    <cellStyle name="Followed Hyperlink" xfId="3865" builtinId="9" hidden="1"/>
    <cellStyle name="Followed Hyperlink" xfId="3867" builtinId="9" hidden="1"/>
    <cellStyle name="Followed Hyperlink" xfId="3869" builtinId="9" hidden="1"/>
    <cellStyle name="Followed Hyperlink" xfId="3871" builtinId="9" hidden="1"/>
    <cellStyle name="Followed Hyperlink" xfId="3873" builtinId="9" hidden="1"/>
    <cellStyle name="Followed Hyperlink" xfId="3875" builtinId="9" hidden="1"/>
    <cellStyle name="Followed Hyperlink" xfId="3877" builtinId="9" hidden="1"/>
    <cellStyle name="Followed Hyperlink" xfId="3879" builtinId="9" hidden="1"/>
    <cellStyle name="Followed Hyperlink" xfId="3881" builtinId="9" hidden="1"/>
    <cellStyle name="Followed Hyperlink" xfId="3883" builtinId="9" hidden="1"/>
    <cellStyle name="Followed Hyperlink" xfId="3885" builtinId="9" hidden="1"/>
    <cellStyle name="Followed Hyperlink" xfId="3887" builtinId="9" hidden="1"/>
    <cellStyle name="Followed Hyperlink" xfId="3889" builtinId="9" hidden="1"/>
    <cellStyle name="Followed Hyperlink" xfId="3891" builtinId="9" hidden="1"/>
    <cellStyle name="Followed Hyperlink" xfId="3893" builtinId="9" hidden="1"/>
    <cellStyle name="Followed Hyperlink" xfId="3895" builtinId="9" hidden="1"/>
    <cellStyle name="Followed Hyperlink" xfId="3897" builtinId="9" hidden="1"/>
    <cellStyle name="Followed Hyperlink" xfId="3899" builtinId="9" hidden="1"/>
    <cellStyle name="Followed Hyperlink" xfId="3901" builtinId="9" hidden="1"/>
    <cellStyle name="Followed Hyperlink" xfId="3903" builtinId="9" hidden="1"/>
    <cellStyle name="Followed Hyperlink" xfId="3905" builtinId="9" hidden="1"/>
    <cellStyle name="Followed Hyperlink" xfId="3907" builtinId="9" hidden="1"/>
    <cellStyle name="Followed Hyperlink" xfId="3909" builtinId="9" hidden="1"/>
    <cellStyle name="Followed Hyperlink" xfId="3911" builtinId="9" hidden="1"/>
    <cellStyle name="Followed Hyperlink" xfId="3913" builtinId="9" hidden="1"/>
    <cellStyle name="Followed Hyperlink" xfId="3915" builtinId="9" hidden="1"/>
    <cellStyle name="Followed Hyperlink" xfId="3917" builtinId="9" hidden="1"/>
    <cellStyle name="Followed Hyperlink" xfId="3919" builtinId="9" hidden="1"/>
    <cellStyle name="Followed Hyperlink" xfId="3921" builtinId="9" hidden="1"/>
    <cellStyle name="Followed Hyperlink" xfId="3923" builtinId="9" hidden="1"/>
    <cellStyle name="Followed Hyperlink" xfId="3925" builtinId="9" hidden="1"/>
    <cellStyle name="Followed Hyperlink" xfId="3927" builtinId="9" hidden="1"/>
    <cellStyle name="Followed Hyperlink" xfId="3929" builtinId="9" hidden="1"/>
    <cellStyle name="Followed Hyperlink" xfId="3931" builtinId="9" hidden="1"/>
    <cellStyle name="Followed Hyperlink" xfId="3933" builtinId="9" hidden="1"/>
    <cellStyle name="Followed Hyperlink" xfId="3935" builtinId="9" hidden="1"/>
    <cellStyle name="Followed Hyperlink" xfId="3937" builtinId="9" hidden="1"/>
    <cellStyle name="Followed Hyperlink" xfId="3939" builtinId="9" hidden="1"/>
    <cellStyle name="Followed Hyperlink" xfId="3941" builtinId="9" hidden="1"/>
    <cellStyle name="Followed Hyperlink" xfId="3943" builtinId="9" hidden="1"/>
    <cellStyle name="Followed Hyperlink" xfId="3945" builtinId="9" hidden="1"/>
    <cellStyle name="Followed Hyperlink" xfId="3947" builtinId="9" hidden="1"/>
    <cellStyle name="Followed Hyperlink" xfId="3949" builtinId="9" hidden="1"/>
    <cellStyle name="Followed Hyperlink" xfId="3951" builtinId="9" hidden="1"/>
    <cellStyle name="Followed Hyperlink" xfId="3953" builtinId="9" hidden="1"/>
    <cellStyle name="Followed Hyperlink" xfId="3955" builtinId="9" hidden="1"/>
    <cellStyle name="Followed Hyperlink" xfId="3957" builtinId="9" hidden="1"/>
    <cellStyle name="Followed Hyperlink" xfId="3959" builtinId="9" hidden="1"/>
    <cellStyle name="Followed Hyperlink" xfId="3961" builtinId="9" hidden="1"/>
    <cellStyle name="Followed Hyperlink" xfId="3963" builtinId="9" hidden="1"/>
    <cellStyle name="Followed Hyperlink" xfId="3965" builtinId="9" hidden="1"/>
    <cellStyle name="Followed Hyperlink" xfId="3967" builtinId="9" hidden="1"/>
    <cellStyle name="Followed Hyperlink" xfId="3969" builtinId="9" hidden="1"/>
    <cellStyle name="Followed Hyperlink" xfId="3971" builtinId="9" hidden="1"/>
    <cellStyle name="Followed Hyperlink" xfId="3973" builtinId="9" hidden="1"/>
    <cellStyle name="Followed Hyperlink" xfId="3975" builtinId="9" hidden="1"/>
    <cellStyle name="Followed Hyperlink" xfId="3977" builtinId="9" hidden="1"/>
    <cellStyle name="Followed Hyperlink" xfId="3979" builtinId="9" hidden="1"/>
    <cellStyle name="Followed Hyperlink" xfId="3981" builtinId="9" hidden="1"/>
    <cellStyle name="Followed Hyperlink" xfId="3983" builtinId="9" hidden="1"/>
    <cellStyle name="Followed Hyperlink" xfId="3985" builtinId="9" hidden="1"/>
    <cellStyle name="Followed Hyperlink" xfId="3987" builtinId="9" hidden="1"/>
    <cellStyle name="Followed Hyperlink" xfId="3989" builtinId="9" hidden="1"/>
    <cellStyle name="Followed Hyperlink" xfId="3991" builtinId="9" hidden="1"/>
    <cellStyle name="Followed Hyperlink" xfId="3993" builtinId="9" hidden="1"/>
    <cellStyle name="Followed Hyperlink" xfId="3995" builtinId="9" hidden="1"/>
    <cellStyle name="Followed Hyperlink" xfId="3997" builtinId="9" hidden="1"/>
    <cellStyle name="Followed Hyperlink" xfId="3999" builtinId="9" hidden="1"/>
    <cellStyle name="Followed Hyperlink" xfId="4001" builtinId="9" hidden="1"/>
    <cellStyle name="Followed Hyperlink" xfId="4003" builtinId="9" hidden="1"/>
    <cellStyle name="Followed Hyperlink" xfId="4005" builtinId="9" hidden="1"/>
    <cellStyle name="Followed Hyperlink" xfId="4007" builtinId="9" hidden="1"/>
    <cellStyle name="Followed Hyperlink" xfId="4009" builtinId="9" hidden="1"/>
    <cellStyle name="Followed Hyperlink" xfId="4011" builtinId="9" hidden="1"/>
    <cellStyle name="Followed Hyperlink" xfId="4013" builtinId="9" hidden="1"/>
    <cellStyle name="Followed Hyperlink" xfId="4015" builtinId="9" hidden="1"/>
    <cellStyle name="Followed Hyperlink" xfId="4017" builtinId="9" hidden="1"/>
    <cellStyle name="Followed Hyperlink" xfId="4019" builtinId="9" hidden="1"/>
    <cellStyle name="Followed Hyperlink" xfId="4021" builtinId="9" hidden="1"/>
    <cellStyle name="Followed Hyperlink" xfId="4023" builtinId="9" hidden="1"/>
    <cellStyle name="Followed Hyperlink" xfId="4025" builtinId="9" hidden="1"/>
    <cellStyle name="Followed Hyperlink" xfId="4027" builtinId="9" hidden="1"/>
    <cellStyle name="Followed Hyperlink" xfId="4029" builtinId="9" hidden="1"/>
    <cellStyle name="Followed Hyperlink" xfId="4031" builtinId="9" hidden="1"/>
    <cellStyle name="Followed Hyperlink" xfId="4033" builtinId="9" hidden="1"/>
    <cellStyle name="Followed Hyperlink" xfId="4035" builtinId="9" hidden="1"/>
    <cellStyle name="Followed Hyperlink" xfId="4037" builtinId="9" hidden="1"/>
    <cellStyle name="Followed Hyperlink" xfId="4039" builtinId="9" hidden="1"/>
    <cellStyle name="Followed Hyperlink" xfId="4041" builtinId="9" hidden="1"/>
    <cellStyle name="Followed Hyperlink" xfId="4043" builtinId="9" hidden="1"/>
    <cellStyle name="Followed Hyperlink" xfId="4045" builtinId="9" hidden="1"/>
    <cellStyle name="Followed Hyperlink" xfId="4047" builtinId="9" hidden="1"/>
    <cellStyle name="Followed Hyperlink" xfId="4049" builtinId="9" hidden="1"/>
    <cellStyle name="Followed Hyperlink" xfId="4051" builtinId="9" hidden="1"/>
    <cellStyle name="Followed Hyperlink" xfId="4053" builtinId="9" hidden="1"/>
    <cellStyle name="Followed Hyperlink" xfId="4055" builtinId="9" hidden="1"/>
    <cellStyle name="Followed Hyperlink" xfId="4057" builtinId="9" hidden="1"/>
    <cellStyle name="Followed Hyperlink" xfId="4059" builtinId="9" hidden="1"/>
    <cellStyle name="Followed Hyperlink" xfId="4061" builtinId="9" hidden="1"/>
    <cellStyle name="Followed Hyperlink" xfId="4063" builtinId="9" hidden="1"/>
    <cellStyle name="Followed Hyperlink" xfId="4065" builtinId="9" hidden="1"/>
    <cellStyle name="Followed Hyperlink" xfId="4067" builtinId="9" hidden="1"/>
    <cellStyle name="Followed Hyperlink" xfId="4069" builtinId="9" hidden="1"/>
    <cellStyle name="Followed Hyperlink" xfId="4071" builtinId="9" hidden="1"/>
    <cellStyle name="Followed Hyperlink" xfId="4073" builtinId="9" hidden="1"/>
    <cellStyle name="Followed Hyperlink" xfId="4075" builtinId="9" hidden="1"/>
    <cellStyle name="Followed Hyperlink" xfId="4077" builtinId="9" hidden="1"/>
    <cellStyle name="Followed Hyperlink" xfId="4079" builtinId="9" hidden="1"/>
    <cellStyle name="Followed Hyperlink" xfId="4081" builtinId="9" hidden="1"/>
    <cellStyle name="Followed Hyperlink" xfId="4083" builtinId="9" hidden="1"/>
    <cellStyle name="Followed Hyperlink" xfId="4085" builtinId="9" hidden="1"/>
    <cellStyle name="Followed Hyperlink" xfId="4087" builtinId="9" hidden="1"/>
    <cellStyle name="Followed Hyperlink" xfId="4089" builtinId="9" hidden="1"/>
    <cellStyle name="Followed Hyperlink" xfId="4091" builtinId="9" hidden="1"/>
    <cellStyle name="Followed Hyperlink" xfId="4093" builtinId="9" hidden="1"/>
    <cellStyle name="Followed Hyperlink" xfId="4095" builtinId="9" hidden="1"/>
    <cellStyle name="Followed Hyperlink" xfId="4097" builtinId="9" hidden="1"/>
    <cellStyle name="Followed Hyperlink" xfId="4099" builtinId="9" hidden="1"/>
    <cellStyle name="Followed Hyperlink" xfId="4101" builtinId="9" hidden="1"/>
    <cellStyle name="Followed Hyperlink" xfId="4103" builtinId="9" hidden="1"/>
    <cellStyle name="Followed Hyperlink" xfId="4105" builtinId="9" hidden="1"/>
    <cellStyle name="Followed Hyperlink" xfId="4107" builtinId="9" hidden="1"/>
    <cellStyle name="Followed Hyperlink" xfId="4109" builtinId="9" hidden="1"/>
    <cellStyle name="Followed Hyperlink" xfId="4111" builtinId="9" hidden="1"/>
    <cellStyle name="Followed Hyperlink" xfId="4113" builtinId="9" hidden="1"/>
    <cellStyle name="Followed Hyperlink" xfId="4115" builtinId="9" hidden="1"/>
    <cellStyle name="Followed Hyperlink" xfId="4117" builtinId="9" hidden="1"/>
    <cellStyle name="Followed Hyperlink" xfId="4119" builtinId="9" hidden="1"/>
    <cellStyle name="Followed Hyperlink" xfId="4121" builtinId="9" hidden="1"/>
    <cellStyle name="Followed Hyperlink" xfId="4123" builtinId="9" hidden="1"/>
    <cellStyle name="Followed Hyperlink" xfId="4125" builtinId="9" hidden="1"/>
    <cellStyle name="Followed Hyperlink" xfId="4127" builtinId="9" hidden="1"/>
    <cellStyle name="Followed Hyperlink" xfId="4129" builtinId="9" hidden="1"/>
    <cellStyle name="Followed Hyperlink" xfId="4131" builtinId="9" hidden="1"/>
    <cellStyle name="Followed Hyperlink" xfId="4134" builtinId="9" hidden="1"/>
    <cellStyle name="Followed Hyperlink" xfId="4136" builtinId="9" hidden="1"/>
    <cellStyle name="Followed Hyperlink" xfId="4138" builtinId="9" hidden="1"/>
    <cellStyle name="Followed Hyperlink" xfId="4140" builtinId="9" hidden="1"/>
    <cellStyle name="Followed Hyperlink" xfId="4142" builtinId="9" hidden="1"/>
    <cellStyle name="Followed Hyperlink" xfId="4144" builtinId="9" hidden="1"/>
    <cellStyle name="Followed Hyperlink" xfId="4146" builtinId="9" hidden="1"/>
    <cellStyle name="Followed Hyperlink" xfId="4148" builtinId="9" hidden="1"/>
    <cellStyle name="Followed Hyperlink" xfId="4150" builtinId="9" hidden="1"/>
    <cellStyle name="Followed Hyperlink" xfId="4152" builtinId="9" hidden="1"/>
    <cellStyle name="Followed Hyperlink" xfId="4154" builtinId="9" hidden="1"/>
    <cellStyle name="Followed Hyperlink" xfId="4156" builtinId="9" hidden="1"/>
    <cellStyle name="Followed Hyperlink" xfId="4158" builtinId="9" hidden="1"/>
    <cellStyle name="Followed Hyperlink" xfId="4160" builtinId="9" hidden="1"/>
    <cellStyle name="Followed Hyperlink" xfId="4162" builtinId="9" hidden="1"/>
    <cellStyle name="Followed Hyperlink" xfId="4164" builtinId="9" hidden="1"/>
    <cellStyle name="Followed Hyperlink" xfId="4166" builtinId="9" hidden="1"/>
    <cellStyle name="Followed Hyperlink" xfId="4168" builtinId="9" hidden="1"/>
    <cellStyle name="Followed Hyperlink" xfId="4170" builtinId="9" hidden="1"/>
    <cellStyle name="Followed Hyperlink" xfId="4172" builtinId="9" hidden="1"/>
    <cellStyle name="Followed Hyperlink" xfId="4174" builtinId="9" hidden="1"/>
    <cellStyle name="Followed Hyperlink" xfId="4176" builtinId="9" hidden="1"/>
    <cellStyle name="Followed Hyperlink" xfId="4178" builtinId="9" hidden="1"/>
    <cellStyle name="Followed Hyperlink" xfId="4180" builtinId="9" hidden="1"/>
    <cellStyle name="Followed Hyperlink" xfId="4182" builtinId="9" hidden="1"/>
    <cellStyle name="Followed Hyperlink" xfId="4184" builtinId="9" hidden="1"/>
    <cellStyle name="Followed Hyperlink" xfId="4186" builtinId="9" hidden="1"/>
    <cellStyle name="Followed Hyperlink" xfId="4188" builtinId="9" hidden="1"/>
    <cellStyle name="Followed Hyperlink" xfId="4190" builtinId="9" hidden="1"/>
    <cellStyle name="Followed Hyperlink" xfId="4192" builtinId="9" hidden="1"/>
    <cellStyle name="Followed Hyperlink" xfId="4194" builtinId="9" hidden="1"/>
    <cellStyle name="Followed Hyperlink" xfId="4196" builtinId="9" hidden="1"/>
    <cellStyle name="Followed Hyperlink" xfId="4198" builtinId="9" hidden="1"/>
    <cellStyle name="Followed Hyperlink" xfId="4200" builtinId="9" hidden="1"/>
    <cellStyle name="Followed Hyperlink" xfId="4202" builtinId="9" hidden="1"/>
    <cellStyle name="Followed Hyperlink" xfId="4204" builtinId="9" hidden="1"/>
    <cellStyle name="Followed Hyperlink" xfId="4206" builtinId="9" hidden="1"/>
    <cellStyle name="Followed Hyperlink" xfId="4208" builtinId="9" hidden="1"/>
    <cellStyle name="Followed Hyperlink" xfId="4210" builtinId="9" hidden="1"/>
    <cellStyle name="Followed Hyperlink" xfId="4212" builtinId="9" hidden="1"/>
    <cellStyle name="Followed Hyperlink" xfId="4214" builtinId="9" hidden="1"/>
    <cellStyle name="Followed Hyperlink" xfId="4216" builtinId="9" hidden="1"/>
    <cellStyle name="Followed Hyperlink" xfId="4218" builtinId="9" hidden="1"/>
    <cellStyle name="Followed Hyperlink" xfId="4220" builtinId="9" hidden="1"/>
    <cellStyle name="Followed Hyperlink" xfId="4222" builtinId="9" hidden="1"/>
    <cellStyle name="Followed Hyperlink" xfId="4224" builtinId="9" hidden="1"/>
    <cellStyle name="Followed Hyperlink" xfId="4226" builtinId="9" hidden="1"/>
    <cellStyle name="Followed Hyperlink" xfId="4228" builtinId="9" hidden="1"/>
    <cellStyle name="Followed Hyperlink" xfId="4230" builtinId="9" hidden="1"/>
    <cellStyle name="Followed Hyperlink" xfId="4232" builtinId="9" hidden="1"/>
    <cellStyle name="Followed Hyperlink" xfId="4234" builtinId="9" hidden="1"/>
    <cellStyle name="Followed Hyperlink" xfId="4236" builtinId="9" hidden="1"/>
    <cellStyle name="Followed Hyperlink" xfId="4238" builtinId="9" hidden="1"/>
    <cellStyle name="Followed Hyperlink" xfId="4240" builtinId="9" hidden="1"/>
    <cellStyle name="Followed Hyperlink" xfId="4242" builtinId="9" hidden="1"/>
    <cellStyle name="Followed Hyperlink" xfId="4244" builtinId="9" hidden="1"/>
    <cellStyle name="Followed Hyperlink" xfId="4246" builtinId="9" hidden="1"/>
    <cellStyle name="Followed Hyperlink" xfId="4248" builtinId="9" hidden="1"/>
    <cellStyle name="Followed Hyperlink" xfId="4250" builtinId="9" hidden="1"/>
    <cellStyle name="Followed Hyperlink" xfId="4252" builtinId="9" hidden="1"/>
    <cellStyle name="Followed Hyperlink" xfId="4254" builtinId="9" hidden="1"/>
    <cellStyle name="Followed Hyperlink" xfId="4256" builtinId="9" hidden="1"/>
    <cellStyle name="Followed Hyperlink" xfId="4258" builtinId="9" hidden="1"/>
    <cellStyle name="Followed Hyperlink" xfId="4260" builtinId="9" hidden="1"/>
    <cellStyle name="Followed Hyperlink" xfId="4262" builtinId="9" hidden="1"/>
    <cellStyle name="Followed Hyperlink" xfId="4264" builtinId="9" hidden="1"/>
    <cellStyle name="Followed Hyperlink" xfId="4266" builtinId="9" hidden="1"/>
    <cellStyle name="Followed Hyperlink" xfId="4268" builtinId="9" hidden="1"/>
    <cellStyle name="Followed Hyperlink" xfId="4270" builtinId="9" hidden="1"/>
    <cellStyle name="Followed Hyperlink" xfId="4272" builtinId="9" hidden="1"/>
    <cellStyle name="Followed Hyperlink" xfId="4274" builtinId="9" hidden="1"/>
    <cellStyle name="Followed Hyperlink" xfId="4276" builtinId="9" hidden="1"/>
    <cellStyle name="Followed Hyperlink" xfId="4278" builtinId="9" hidden="1"/>
    <cellStyle name="Followed Hyperlink" xfId="4280" builtinId="9" hidden="1"/>
    <cellStyle name="Followed Hyperlink" xfId="4282" builtinId="9" hidden="1"/>
    <cellStyle name="Followed Hyperlink" xfId="4284" builtinId="9" hidden="1"/>
    <cellStyle name="Followed Hyperlink" xfId="4286" builtinId="9" hidden="1"/>
    <cellStyle name="Followed Hyperlink" xfId="4288" builtinId="9" hidden="1"/>
    <cellStyle name="Followed Hyperlink" xfId="4290" builtinId="9" hidden="1"/>
    <cellStyle name="Followed Hyperlink" xfId="4292" builtinId="9" hidden="1"/>
    <cellStyle name="Followed Hyperlink" xfId="4294" builtinId="9" hidden="1"/>
    <cellStyle name="Followed Hyperlink" xfId="4296" builtinId="9" hidden="1"/>
    <cellStyle name="Followed Hyperlink" xfId="4298" builtinId="9" hidden="1"/>
    <cellStyle name="Followed Hyperlink" xfId="4300" builtinId="9" hidden="1"/>
    <cellStyle name="Followed Hyperlink" xfId="4302" builtinId="9" hidden="1"/>
    <cellStyle name="Followed Hyperlink" xfId="4304" builtinId="9" hidden="1"/>
    <cellStyle name="Followed Hyperlink" xfId="4306" builtinId="9" hidden="1"/>
    <cellStyle name="Followed Hyperlink" xfId="4308" builtinId="9" hidden="1"/>
    <cellStyle name="Followed Hyperlink" xfId="4310" builtinId="9" hidden="1"/>
    <cellStyle name="Followed Hyperlink" xfId="4312" builtinId="9" hidden="1"/>
    <cellStyle name="Followed Hyperlink" xfId="4314" builtinId="9" hidden="1"/>
    <cellStyle name="Followed Hyperlink" xfId="4316" builtinId="9" hidden="1"/>
    <cellStyle name="Followed Hyperlink" xfId="4318" builtinId="9" hidden="1"/>
    <cellStyle name="Followed Hyperlink" xfId="4320" builtinId="9" hidden="1"/>
    <cellStyle name="Followed Hyperlink" xfId="4322" builtinId="9" hidden="1"/>
    <cellStyle name="Followed Hyperlink" xfId="4324" builtinId="9" hidden="1"/>
    <cellStyle name="Followed Hyperlink" xfId="4326" builtinId="9" hidden="1"/>
    <cellStyle name="Followed Hyperlink" xfId="4328" builtinId="9" hidden="1"/>
    <cellStyle name="Followed Hyperlink" xfId="4330" builtinId="9" hidden="1"/>
    <cellStyle name="Followed Hyperlink" xfId="4332" builtinId="9" hidden="1"/>
    <cellStyle name="Followed Hyperlink" xfId="4334" builtinId="9" hidden="1"/>
    <cellStyle name="Followed Hyperlink" xfId="4336" builtinId="9" hidden="1"/>
    <cellStyle name="Followed Hyperlink" xfId="4338" builtinId="9" hidden="1"/>
    <cellStyle name="Followed Hyperlink" xfId="4340" builtinId="9" hidden="1"/>
    <cellStyle name="Followed Hyperlink" xfId="4342" builtinId="9" hidden="1"/>
    <cellStyle name="Followed Hyperlink" xfId="4344" builtinId="9" hidden="1"/>
    <cellStyle name="Followed Hyperlink" xfId="4346" builtinId="9" hidden="1"/>
    <cellStyle name="Followed Hyperlink" xfId="4348" builtinId="9" hidden="1"/>
    <cellStyle name="Followed Hyperlink" xfId="4350" builtinId="9" hidden="1"/>
    <cellStyle name="Followed Hyperlink" xfId="4352" builtinId="9" hidden="1"/>
    <cellStyle name="Followed Hyperlink" xfId="4354" builtinId="9" hidden="1"/>
    <cellStyle name="Followed Hyperlink" xfId="4356" builtinId="9" hidden="1"/>
    <cellStyle name="Followed Hyperlink" xfId="4358" builtinId="9" hidden="1"/>
    <cellStyle name="Followed Hyperlink" xfId="4360" builtinId="9" hidden="1"/>
    <cellStyle name="Followed Hyperlink" xfId="4362" builtinId="9" hidden="1"/>
    <cellStyle name="Followed Hyperlink" xfId="4364" builtinId="9" hidden="1"/>
    <cellStyle name="Followed Hyperlink" xfId="4366" builtinId="9" hidden="1"/>
    <cellStyle name="Followed Hyperlink" xfId="4368" builtinId="9" hidden="1"/>
    <cellStyle name="Followed Hyperlink" xfId="4370" builtinId="9" hidden="1"/>
    <cellStyle name="Followed Hyperlink" xfId="4372" builtinId="9" hidden="1"/>
    <cellStyle name="Followed Hyperlink" xfId="4374" builtinId="9" hidden="1"/>
    <cellStyle name="Followed Hyperlink" xfId="4376" builtinId="9" hidden="1"/>
    <cellStyle name="Followed Hyperlink" xfId="4378" builtinId="9" hidden="1"/>
    <cellStyle name="Followed Hyperlink" xfId="4380" builtinId="9" hidden="1"/>
    <cellStyle name="Followed Hyperlink" xfId="4382" builtinId="9" hidden="1"/>
    <cellStyle name="Followed Hyperlink" xfId="4384" builtinId="9" hidden="1"/>
    <cellStyle name="Followed Hyperlink" xfId="4386" builtinId="9" hidden="1"/>
    <cellStyle name="Followed Hyperlink" xfId="4388" builtinId="9" hidden="1"/>
    <cellStyle name="Followed Hyperlink" xfId="4390" builtinId="9" hidden="1"/>
    <cellStyle name="Followed Hyperlink" xfId="4392" builtinId="9" hidden="1"/>
    <cellStyle name="Followed Hyperlink" xfId="4394" builtinId="9" hidden="1"/>
    <cellStyle name="Followed Hyperlink" xfId="4396" builtinId="9" hidden="1"/>
    <cellStyle name="Followed Hyperlink" xfId="4398" builtinId="9" hidden="1"/>
    <cellStyle name="Followed Hyperlink" xfId="4400" builtinId="9" hidden="1"/>
    <cellStyle name="Followed Hyperlink" xfId="4402" builtinId="9" hidden="1"/>
    <cellStyle name="Followed Hyperlink" xfId="4404" builtinId="9" hidden="1"/>
    <cellStyle name="Followed Hyperlink" xfId="4406" builtinId="9" hidden="1"/>
    <cellStyle name="Followed Hyperlink" xfId="4408" builtinId="9" hidden="1"/>
    <cellStyle name="Followed Hyperlink" xfId="4410" builtinId="9" hidden="1"/>
    <cellStyle name="Followed Hyperlink" xfId="4412" builtinId="9" hidden="1"/>
    <cellStyle name="Followed Hyperlink" xfId="4414" builtinId="9" hidden="1"/>
    <cellStyle name="Followed Hyperlink" xfId="4416" builtinId="9" hidden="1"/>
    <cellStyle name="Followed Hyperlink" xfId="4418" builtinId="9" hidden="1"/>
    <cellStyle name="Followed Hyperlink" xfId="4420" builtinId="9" hidden="1"/>
    <cellStyle name="Followed Hyperlink" xfId="4422" builtinId="9" hidden="1"/>
    <cellStyle name="Followed Hyperlink" xfId="4424" builtinId="9" hidden="1"/>
    <cellStyle name="Followed Hyperlink" xfId="4426" builtinId="9" hidden="1"/>
    <cellStyle name="Followed Hyperlink" xfId="4428" builtinId="9" hidden="1"/>
    <cellStyle name="Followed Hyperlink" xfId="4430" builtinId="9" hidden="1"/>
    <cellStyle name="Followed Hyperlink" xfId="4432" builtinId="9" hidden="1"/>
    <cellStyle name="Followed Hyperlink" xfId="4434" builtinId="9" hidden="1"/>
    <cellStyle name="Followed Hyperlink" xfId="4436" builtinId="9" hidden="1"/>
    <cellStyle name="Followed Hyperlink" xfId="4438" builtinId="9" hidden="1"/>
    <cellStyle name="Followed Hyperlink" xfId="4440" builtinId="9" hidden="1"/>
    <cellStyle name="Followed Hyperlink" xfId="4442" builtinId="9" hidden="1"/>
    <cellStyle name="Followed Hyperlink" xfId="4444" builtinId="9" hidden="1"/>
    <cellStyle name="Followed Hyperlink" xfId="4446" builtinId="9" hidden="1"/>
    <cellStyle name="Followed Hyperlink" xfId="4448" builtinId="9" hidden="1"/>
    <cellStyle name="Followed Hyperlink" xfId="4450" builtinId="9" hidden="1"/>
    <cellStyle name="Followed Hyperlink" xfId="4452" builtinId="9" hidden="1"/>
    <cellStyle name="Followed Hyperlink" xfId="4454" builtinId="9" hidden="1"/>
    <cellStyle name="Followed Hyperlink" xfId="4456" builtinId="9" hidden="1"/>
    <cellStyle name="Followed Hyperlink" xfId="4458" builtinId="9" hidden="1"/>
    <cellStyle name="Followed Hyperlink" xfId="4460" builtinId="9" hidden="1"/>
    <cellStyle name="Followed Hyperlink" xfId="4462" builtinId="9" hidden="1"/>
    <cellStyle name="Followed Hyperlink" xfId="4464" builtinId="9" hidden="1"/>
    <cellStyle name="Followed Hyperlink" xfId="4466" builtinId="9" hidden="1"/>
    <cellStyle name="Followed Hyperlink" xfId="4468" builtinId="9" hidden="1"/>
    <cellStyle name="Followed Hyperlink" xfId="4470" builtinId="9" hidden="1"/>
    <cellStyle name="Followed Hyperlink" xfId="4472" builtinId="9" hidden="1"/>
    <cellStyle name="Followed Hyperlink" xfId="4474" builtinId="9" hidden="1"/>
    <cellStyle name="Followed Hyperlink" xfId="4476" builtinId="9" hidden="1"/>
    <cellStyle name="Followed Hyperlink" xfId="4478" builtinId="9" hidden="1"/>
    <cellStyle name="Followed Hyperlink" xfId="4480" builtinId="9" hidden="1"/>
    <cellStyle name="Followed Hyperlink" xfId="4482" builtinId="9" hidden="1"/>
    <cellStyle name="Followed Hyperlink" xfId="4484" builtinId="9" hidden="1"/>
    <cellStyle name="Followed Hyperlink" xfId="4486" builtinId="9" hidden="1"/>
    <cellStyle name="Followed Hyperlink" xfId="4488" builtinId="9" hidden="1"/>
    <cellStyle name="Followed Hyperlink" xfId="4490" builtinId="9" hidden="1"/>
    <cellStyle name="Followed Hyperlink" xfId="4492" builtinId="9" hidden="1"/>
    <cellStyle name="Followed Hyperlink" xfId="4494" builtinId="9" hidden="1"/>
    <cellStyle name="Followed Hyperlink" xfId="4496" builtinId="9" hidden="1"/>
    <cellStyle name="Followed Hyperlink" xfId="4498" builtinId="9" hidden="1"/>
    <cellStyle name="Followed Hyperlink" xfId="4500" builtinId="9" hidden="1"/>
    <cellStyle name="Followed Hyperlink" xfId="4502" builtinId="9" hidden="1"/>
    <cellStyle name="Followed Hyperlink" xfId="4504" builtinId="9" hidden="1"/>
    <cellStyle name="Followed Hyperlink" xfId="4506" builtinId="9" hidden="1"/>
    <cellStyle name="Followed Hyperlink" xfId="4508" builtinId="9" hidden="1"/>
    <cellStyle name="Followed Hyperlink" xfId="4510" builtinId="9" hidden="1"/>
    <cellStyle name="Followed Hyperlink" xfId="4512" builtinId="9" hidden="1"/>
    <cellStyle name="Followed Hyperlink" xfId="4514" builtinId="9" hidden="1"/>
    <cellStyle name="Followed Hyperlink" xfId="4516" builtinId="9" hidden="1"/>
    <cellStyle name="Followed Hyperlink" xfId="4518" builtinId="9" hidden="1"/>
    <cellStyle name="Followed Hyperlink" xfId="4520" builtinId="9" hidden="1"/>
    <cellStyle name="Followed Hyperlink" xfId="4522" builtinId="9" hidden="1"/>
    <cellStyle name="Followed Hyperlink" xfId="4524" builtinId="9" hidden="1"/>
    <cellStyle name="Followed Hyperlink" xfId="4526" builtinId="9" hidden="1"/>
    <cellStyle name="Followed Hyperlink" xfId="4528" builtinId="9" hidden="1"/>
    <cellStyle name="Followed Hyperlink" xfId="4530" builtinId="9" hidden="1"/>
    <cellStyle name="Followed Hyperlink" xfId="4532" builtinId="9" hidden="1"/>
    <cellStyle name="Followed Hyperlink" xfId="4534" builtinId="9" hidden="1"/>
    <cellStyle name="Followed Hyperlink" xfId="4536" builtinId="9" hidden="1"/>
    <cellStyle name="Followed Hyperlink" xfId="4538" builtinId="9" hidden="1"/>
    <cellStyle name="Followed Hyperlink" xfId="4540" builtinId="9" hidden="1"/>
    <cellStyle name="Followed Hyperlink" xfId="4542" builtinId="9" hidden="1"/>
    <cellStyle name="Followed Hyperlink" xfId="4544" builtinId="9" hidden="1"/>
    <cellStyle name="Followed Hyperlink" xfId="4546" builtinId="9" hidden="1"/>
    <cellStyle name="Followed Hyperlink" xfId="4548" builtinId="9" hidden="1"/>
    <cellStyle name="Followed Hyperlink" xfId="4550" builtinId="9" hidden="1"/>
    <cellStyle name="Followed Hyperlink" xfId="4552" builtinId="9" hidden="1"/>
    <cellStyle name="Followed Hyperlink" xfId="4554" builtinId="9" hidden="1"/>
    <cellStyle name="Followed Hyperlink" xfId="4556" builtinId="9" hidden="1"/>
    <cellStyle name="Followed Hyperlink" xfId="4558" builtinId="9" hidden="1"/>
    <cellStyle name="Followed Hyperlink" xfId="4560" builtinId="9" hidden="1"/>
    <cellStyle name="Followed Hyperlink" xfId="4562" builtinId="9" hidden="1"/>
    <cellStyle name="Followed Hyperlink" xfId="4564" builtinId="9" hidden="1"/>
    <cellStyle name="Followed Hyperlink" xfId="4566" builtinId="9" hidden="1"/>
    <cellStyle name="Followed Hyperlink" xfId="4568" builtinId="9" hidden="1"/>
    <cellStyle name="Followed Hyperlink" xfId="4570" builtinId="9" hidden="1"/>
    <cellStyle name="Followed Hyperlink" xfId="4572" builtinId="9" hidden="1"/>
    <cellStyle name="Followed Hyperlink" xfId="4574" builtinId="9" hidden="1"/>
    <cellStyle name="Followed Hyperlink" xfId="4576" builtinId="9" hidden="1"/>
    <cellStyle name="Followed Hyperlink" xfId="4578" builtinId="9" hidden="1"/>
    <cellStyle name="Followed Hyperlink" xfId="4580" builtinId="9" hidden="1"/>
    <cellStyle name="Followed Hyperlink" xfId="4582" builtinId="9" hidden="1"/>
    <cellStyle name="Followed Hyperlink" xfId="4584" builtinId="9" hidden="1"/>
    <cellStyle name="Followed Hyperlink" xfId="4586" builtinId="9" hidden="1"/>
    <cellStyle name="Followed Hyperlink" xfId="4588" builtinId="9" hidden="1"/>
    <cellStyle name="Followed Hyperlink" xfId="4590" builtinId="9" hidden="1"/>
    <cellStyle name="Followed Hyperlink" xfId="4592" builtinId="9" hidden="1"/>
    <cellStyle name="Followed Hyperlink" xfId="4594" builtinId="9" hidden="1"/>
    <cellStyle name="Followed Hyperlink" xfId="4596" builtinId="9" hidden="1"/>
    <cellStyle name="Followed Hyperlink" xfId="4598" builtinId="9" hidden="1"/>
    <cellStyle name="Followed Hyperlink" xfId="4600" builtinId="9" hidden="1"/>
    <cellStyle name="Followed Hyperlink" xfId="4602" builtinId="9" hidden="1"/>
    <cellStyle name="Followed Hyperlink" xfId="4604" builtinId="9" hidden="1"/>
    <cellStyle name="Followed Hyperlink" xfId="4606" builtinId="9" hidden="1"/>
    <cellStyle name="Followed Hyperlink" xfId="4608" builtinId="9" hidden="1"/>
    <cellStyle name="Followed Hyperlink" xfId="4610" builtinId="9" hidden="1"/>
    <cellStyle name="Followed Hyperlink" xfId="4612" builtinId="9" hidden="1"/>
    <cellStyle name="Followed Hyperlink" xfId="4614" builtinId="9" hidden="1"/>
    <cellStyle name="Followed Hyperlink" xfId="4616" builtinId="9" hidden="1"/>
    <cellStyle name="Followed Hyperlink" xfId="4618" builtinId="9" hidden="1"/>
    <cellStyle name="Followed Hyperlink" xfId="4620" builtinId="9" hidden="1"/>
    <cellStyle name="Followed Hyperlink" xfId="4622" builtinId="9" hidden="1"/>
    <cellStyle name="Followed Hyperlink" xfId="4624" builtinId="9" hidden="1"/>
    <cellStyle name="Followed Hyperlink" xfId="4626" builtinId="9" hidden="1"/>
    <cellStyle name="Followed Hyperlink" xfId="4628" builtinId="9" hidden="1"/>
    <cellStyle name="Followed Hyperlink" xfId="4630" builtinId="9" hidden="1"/>
    <cellStyle name="Followed Hyperlink" xfId="4632" builtinId="9" hidden="1"/>
    <cellStyle name="Followed Hyperlink" xfId="4634" builtinId="9" hidden="1"/>
    <cellStyle name="Followed Hyperlink" xfId="4636" builtinId="9" hidden="1"/>
    <cellStyle name="Followed Hyperlink" xfId="4638" builtinId="9" hidden="1"/>
    <cellStyle name="Followed Hyperlink" xfId="4640" builtinId="9" hidden="1"/>
    <cellStyle name="Followed Hyperlink" xfId="4642" builtinId="9" hidden="1"/>
    <cellStyle name="Followed Hyperlink" xfId="4644" builtinId="9" hidden="1"/>
    <cellStyle name="Followed Hyperlink" xfId="4646" builtinId="9" hidden="1"/>
    <cellStyle name="Followed Hyperlink" xfId="4648" builtinId="9" hidden="1"/>
    <cellStyle name="Followed Hyperlink" xfId="4650" builtinId="9" hidden="1"/>
    <cellStyle name="Followed Hyperlink" xfId="4652" builtinId="9" hidden="1"/>
    <cellStyle name="Followed Hyperlink" xfId="4654" builtinId="9" hidden="1"/>
    <cellStyle name="Followed Hyperlink" xfId="4656" builtinId="9" hidden="1"/>
    <cellStyle name="Followed Hyperlink" xfId="4658" builtinId="9" hidden="1"/>
    <cellStyle name="Followed Hyperlink" xfId="4660" builtinId="9" hidden="1"/>
    <cellStyle name="Followed Hyperlink" xfId="4662" builtinId="9" hidden="1"/>
    <cellStyle name="Followed Hyperlink" xfId="4664" builtinId="9" hidden="1"/>
    <cellStyle name="Followed Hyperlink" xfId="4666" builtinId="9" hidden="1"/>
    <cellStyle name="Followed Hyperlink" xfId="4668" builtinId="9" hidden="1"/>
    <cellStyle name="Followed Hyperlink" xfId="4670" builtinId="9" hidden="1"/>
    <cellStyle name="Followed Hyperlink" xfId="4672" builtinId="9" hidden="1"/>
    <cellStyle name="Followed Hyperlink" xfId="4674" builtinId="9" hidden="1"/>
    <cellStyle name="Followed Hyperlink" xfId="4676" builtinId="9" hidden="1"/>
    <cellStyle name="Followed Hyperlink" xfId="4678" builtinId="9" hidden="1"/>
    <cellStyle name="Followed Hyperlink" xfId="4680" builtinId="9" hidden="1"/>
    <cellStyle name="Followed Hyperlink" xfId="4682" builtinId="9" hidden="1"/>
    <cellStyle name="Followed Hyperlink" xfId="4684" builtinId="9" hidden="1"/>
    <cellStyle name="Followed Hyperlink" xfId="4686" builtinId="9" hidden="1"/>
    <cellStyle name="Followed Hyperlink" xfId="4688" builtinId="9" hidden="1"/>
    <cellStyle name="Followed Hyperlink" xfId="4690" builtinId="9" hidden="1"/>
    <cellStyle name="Followed Hyperlink" xfId="4692" builtinId="9" hidden="1"/>
    <cellStyle name="Followed Hyperlink" xfId="4694" builtinId="9" hidden="1"/>
    <cellStyle name="Followed Hyperlink" xfId="4697" builtinId="9" hidden="1"/>
    <cellStyle name="Followed Hyperlink" xfId="4699" builtinId="9" hidden="1"/>
    <cellStyle name="Followed Hyperlink" xfId="4701" builtinId="9" hidden="1"/>
    <cellStyle name="Followed Hyperlink" xfId="4703" builtinId="9" hidden="1"/>
    <cellStyle name="Followed Hyperlink" xfId="4705" builtinId="9" hidden="1"/>
    <cellStyle name="Followed Hyperlink" xfId="4707" builtinId="9" hidden="1"/>
    <cellStyle name="Followed Hyperlink" xfId="4709" builtinId="9" hidden="1"/>
    <cellStyle name="Followed Hyperlink" xfId="4711" builtinId="9" hidden="1"/>
    <cellStyle name="Followed Hyperlink" xfId="4713" builtinId="9" hidden="1"/>
    <cellStyle name="Followed Hyperlink" xfId="4715" builtinId="9" hidden="1"/>
    <cellStyle name="Followed Hyperlink" xfId="4717" builtinId="9" hidden="1"/>
    <cellStyle name="Followed Hyperlink" xfId="4719" builtinId="9" hidden="1"/>
    <cellStyle name="Followed Hyperlink" xfId="4721" builtinId="9" hidden="1"/>
    <cellStyle name="Followed Hyperlink" xfId="4723" builtinId="9" hidden="1"/>
    <cellStyle name="Followed Hyperlink" xfId="4725" builtinId="9" hidden="1"/>
    <cellStyle name="Followed Hyperlink" xfId="4727" builtinId="9" hidden="1"/>
    <cellStyle name="Followed Hyperlink" xfId="4729" builtinId="9" hidden="1"/>
    <cellStyle name="Followed Hyperlink" xfId="4731" builtinId="9" hidden="1"/>
    <cellStyle name="Followed Hyperlink" xfId="4733" builtinId="9" hidden="1"/>
    <cellStyle name="Followed Hyperlink" xfId="4735" builtinId="9" hidden="1"/>
    <cellStyle name="Followed Hyperlink" xfId="4737" builtinId="9" hidden="1"/>
    <cellStyle name="Followed Hyperlink" xfId="4739" builtinId="9" hidden="1"/>
    <cellStyle name="Followed Hyperlink" xfId="4741" builtinId="9" hidden="1"/>
    <cellStyle name="Followed Hyperlink" xfId="4743" builtinId="9" hidden="1"/>
    <cellStyle name="Followed Hyperlink" xfId="4745" builtinId="9" hidden="1"/>
    <cellStyle name="Followed Hyperlink" xfId="4747" builtinId="9" hidden="1"/>
    <cellStyle name="Followed Hyperlink" xfId="4749" builtinId="9" hidden="1"/>
    <cellStyle name="Followed Hyperlink" xfId="4751" builtinId="9" hidden="1"/>
    <cellStyle name="Followed Hyperlink" xfId="4753" builtinId="9" hidden="1"/>
    <cellStyle name="Followed Hyperlink" xfId="4755" builtinId="9" hidden="1"/>
    <cellStyle name="Followed Hyperlink" xfId="4757" builtinId="9" hidden="1"/>
    <cellStyle name="Followed Hyperlink" xfId="4759" builtinId="9" hidden="1"/>
    <cellStyle name="Followed Hyperlink" xfId="4761" builtinId="9" hidden="1"/>
    <cellStyle name="Followed Hyperlink" xfId="4763" builtinId="9" hidden="1"/>
    <cellStyle name="Followed Hyperlink" xfId="4765" builtinId="9" hidden="1"/>
    <cellStyle name="Followed Hyperlink" xfId="4767" builtinId="9" hidden="1"/>
    <cellStyle name="Followed Hyperlink" xfId="4769" builtinId="9" hidden="1"/>
    <cellStyle name="Followed Hyperlink" xfId="4771" builtinId="9" hidden="1"/>
    <cellStyle name="Followed Hyperlink" xfId="4773" builtinId="9" hidden="1"/>
    <cellStyle name="Followed Hyperlink" xfId="4775" builtinId="9" hidden="1"/>
    <cellStyle name="Followed Hyperlink" xfId="4777" builtinId="9" hidden="1"/>
    <cellStyle name="Followed Hyperlink" xfId="4779" builtinId="9" hidden="1"/>
    <cellStyle name="Followed Hyperlink" xfId="4781" builtinId="9" hidden="1"/>
    <cellStyle name="Followed Hyperlink" xfId="4783" builtinId="9" hidden="1"/>
    <cellStyle name="Followed Hyperlink" xfId="4785" builtinId="9" hidden="1"/>
    <cellStyle name="Followed Hyperlink" xfId="4787" builtinId="9" hidden="1"/>
    <cellStyle name="Followed Hyperlink" xfId="4789" builtinId="9" hidden="1"/>
    <cellStyle name="Followed Hyperlink" xfId="4791" builtinId="9" hidden="1"/>
    <cellStyle name="Followed Hyperlink" xfId="4793" builtinId="9" hidden="1"/>
    <cellStyle name="Followed Hyperlink" xfId="4795" builtinId="9" hidden="1"/>
    <cellStyle name="Followed Hyperlink" xfId="4797" builtinId="9" hidden="1"/>
    <cellStyle name="Followed Hyperlink" xfId="4799" builtinId="9" hidden="1"/>
    <cellStyle name="Followed Hyperlink" xfId="4801" builtinId="9" hidden="1"/>
    <cellStyle name="Followed Hyperlink" xfId="4803" builtinId="9" hidden="1"/>
    <cellStyle name="Followed Hyperlink" xfId="4805" builtinId="9" hidden="1"/>
    <cellStyle name="Followed Hyperlink" xfId="4807" builtinId="9" hidden="1"/>
    <cellStyle name="Followed Hyperlink" xfId="4809" builtinId="9" hidden="1"/>
    <cellStyle name="Followed Hyperlink" xfId="4811" builtinId="9" hidden="1"/>
    <cellStyle name="Followed Hyperlink" xfId="4813" builtinId="9" hidden="1"/>
    <cellStyle name="Followed Hyperlink" xfId="4815" builtinId="9" hidden="1"/>
    <cellStyle name="Followed Hyperlink" xfId="4817" builtinId="9" hidden="1"/>
    <cellStyle name="Followed Hyperlink" xfId="4819" builtinId="9" hidden="1"/>
    <cellStyle name="Followed Hyperlink" xfId="4821" builtinId="9" hidden="1"/>
    <cellStyle name="Followed Hyperlink" xfId="4823" builtinId="9" hidden="1"/>
    <cellStyle name="Followed Hyperlink" xfId="4825" builtinId="9" hidden="1"/>
    <cellStyle name="Followed Hyperlink" xfId="4827" builtinId="9" hidden="1"/>
    <cellStyle name="Followed Hyperlink" xfId="4829" builtinId="9" hidden="1"/>
    <cellStyle name="Followed Hyperlink" xfId="4831" builtinId="9" hidden="1"/>
    <cellStyle name="Followed Hyperlink" xfId="4833" builtinId="9" hidden="1"/>
    <cellStyle name="Followed Hyperlink" xfId="4835" builtinId="9" hidden="1"/>
    <cellStyle name="Followed Hyperlink" xfId="4837" builtinId="9" hidden="1"/>
    <cellStyle name="Followed Hyperlink" xfId="4839" builtinId="9" hidden="1"/>
    <cellStyle name="Followed Hyperlink" xfId="4841" builtinId="9" hidden="1"/>
    <cellStyle name="Followed Hyperlink" xfId="4843" builtinId="9" hidden="1"/>
    <cellStyle name="Followed Hyperlink" xfId="4845" builtinId="9" hidden="1"/>
    <cellStyle name="Followed Hyperlink" xfId="4847" builtinId="9" hidden="1"/>
    <cellStyle name="Followed Hyperlink" xfId="4849" builtinId="9" hidden="1"/>
    <cellStyle name="Followed Hyperlink" xfId="4851" builtinId="9" hidden="1"/>
    <cellStyle name="Followed Hyperlink" xfId="4853" builtinId="9" hidden="1"/>
    <cellStyle name="Followed Hyperlink" xfId="4855" builtinId="9" hidden="1"/>
    <cellStyle name="Followed Hyperlink" xfId="4857" builtinId="9" hidden="1"/>
    <cellStyle name="Followed Hyperlink" xfId="4859" builtinId="9" hidden="1"/>
    <cellStyle name="Followed Hyperlink" xfId="4861" builtinId="9" hidden="1"/>
    <cellStyle name="Followed Hyperlink" xfId="4863" builtinId="9" hidden="1"/>
    <cellStyle name="Followed Hyperlink" xfId="4865" builtinId="9" hidden="1"/>
    <cellStyle name="Followed Hyperlink" xfId="4867" builtinId="9" hidden="1"/>
    <cellStyle name="Followed Hyperlink" xfId="4869" builtinId="9" hidden="1"/>
    <cellStyle name="Followed Hyperlink" xfId="4871" builtinId="9" hidden="1"/>
    <cellStyle name="Followed Hyperlink" xfId="4873" builtinId="9" hidden="1"/>
    <cellStyle name="Followed Hyperlink" xfId="4875" builtinId="9" hidden="1"/>
    <cellStyle name="Followed Hyperlink" xfId="4877" builtinId="9" hidden="1"/>
    <cellStyle name="Followed Hyperlink" xfId="4879" builtinId="9" hidden="1"/>
    <cellStyle name="Followed Hyperlink" xfId="4881" builtinId="9" hidden="1"/>
    <cellStyle name="Followed Hyperlink" xfId="4883" builtinId="9" hidden="1"/>
    <cellStyle name="Followed Hyperlink" xfId="4885" builtinId="9" hidden="1"/>
    <cellStyle name="Followed Hyperlink" xfId="4887" builtinId="9" hidden="1"/>
    <cellStyle name="Followed Hyperlink" xfId="4889" builtinId="9" hidden="1"/>
    <cellStyle name="Followed Hyperlink" xfId="4891" builtinId="9" hidden="1"/>
    <cellStyle name="Followed Hyperlink" xfId="4893" builtinId="9" hidden="1"/>
    <cellStyle name="Followed Hyperlink" xfId="4895" builtinId="9" hidden="1"/>
    <cellStyle name="Followed Hyperlink" xfId="4897" builtinId="9" hidden="1"/>
    <cellStyle name="Followed Hyperlink" xfId="4899" builtinId="9" hidden="1"/>
    <cellStyle name="Followed Hyperlink" xfId="4901" builtinId="9" hidden="1"/>
    <cellStyle name="Followed Hyperlink" xfId="4903" builtinId="9" hidden="1"/>
    <cellStyle name="Followed Hyperlink" xfId="4905" builtinId="9" hidden="1"/>
    <cellStyle name="Followed Hyperlink" xfId="4907" builtinId="9" hidden="1"/>
    <cellStyle name="Followed Hyperlink" xfId="4909" builtinId="9" hidden="1"/>
    <cellStyle name="Followed Hyperlink" xfId="4911" builtinId="9" hidden="1"/>
    <cellStyle name="Followed Hyperlink" xfId="4913" builtinId="9" hidden="1"/>
    <cellStyle name="Followed Hyperlink" xfId="4915" builtinId="9" hidden="1"/>
    <cellStyle name="Followed Hyperlink" xfId="4917" builtinId="9" hidden="1"/>
    <cellStyle name="Followed Hyperlink" xfId="4919" builtinId="9" hidden="1"/>
    <cellStyle name="Followed Hyperlink" xfId="4921" builtinId="9" hidden="1"/>
    <cellStyle name="Followed Hyperlink" xfId="4923" builtinId="9" hidden="1"/>
    <cellStyle name="Followed Hyperlink" xfId="4925" builtinId="9" hidden="1"/>
    <cellStyle name="Followed Hyperlink" xfId="4927" builtinId="9" hidden="1"/>
    <cellStyle name="Followed Hyperlink" xfId="4929" builtinId="9" hidden="1"/>
    <cellStyle name="Followed Hyperlink" xfId="4931" builtinId="9" hidden="1"/>
    <cellStyle name="Followed Hyperlink" xfId="4933" builtinId="9" hidden="1"/>
    <cellStyle name="Followed Hyperlink" xfId="4935" builtinId="9" hidden="1"/>
    <cellStyle name="Followed Hyperlink" xfId="4937" builtinId="9" hidden="1"/>
    <cellStyle name="Followed Hyperlink" xfId="4939" builtinId="9" hidden="1"/>
    <cellStyle name="Followed Hyperlink" xfId="4941" builtinId="9" hidden="1"/>
    <cellStyle name="Followed Hyperlink" xfId="4943" builtinId="9" hidden="1"/>
    <cellStyle name="Followed Hyperlink" xfId="4945" builtinId="9" hidden="1"/>
    <cellStyle name="Followed Hyperlink" xfId="4947" builtinId="9" hidden="1"/>
    <cellStyle name="Followed Hyperlink" xfId="4949" builtinId="9" hidden="1"/>
    <cellStyle name="Followed Hyperlink" xfId="4951" builtinId="9" hidden="1"/>
    <cellStyle name="Followed Hyperlink" xfId="4953" builtinId="9" hidden="1"/>
    <cellStyle name="Followed Hyperlink" xfId="4955" builtinId="9" hidden="1"/>
    <cellStyle name="Followed Hyperlink" xfId="4957" builtinId="9" hidden="1"/>
    <cellStyle name="Followed Hyperlink" xfId="4959" builtinId="9" hidden="1"/>
    <cellStyle name="Followed Hyperlink" xfId="4961" builtinId="9" hidden="1"/>
    <cellStyle name="Followed Hyperlink" xfId="4963" builtinId="9" hidden="1"/>
    <cellStyle name="Followed Hyperlink" xfId="4965" builtinId="9" hidden="1"/>
    <cellStyle name="Followed Hyperlink" xfId="4967" builtinId="9" hidden="1"/>
    <cellStyle name="Followed Hyperlink" xfId="4969" builtinId="9" hidden="1"/>
    <cellStyle name="Followed Hyperlink" xfId="4971" builtinId="9" hidden="1"/>
    <cellStyle name="Followed Hyperlink" xfId="4973" builtinId="9" hidden="1"/>
    <cellStyle name="Followed Hyperlink" xfId="4975" builtinId="9" hidden="1"/>
    <cellStyle name="Followed Hyperlink" xfId="4977" builtinId="9" hidden="1"/>
    <cellStyle name="Followed Hyperlink" xfId="4979" builtinId="9" hidden="1"/>
    <cellStyle name="Followed Hyperlink" xfId="4981" builtinId="9" hidden="1"/>
    <cellStyle name="Followed Hyperlink" xfId="4983" builtinId="9" hidden="1"/>
    <cellStyle name="Followed Hyperlink" xfId="4985" builtinId="9" hidden="1"/>
    <cellStyle name="Followed Hyperlink" xfId="4987" builtinId="9" hidden="1"/>
    <cellStyle name="Followed Hyperlink" xfId="4989" builtinId="9" hidden="1"/>
    <cellStyle name="Followed Hyperlink" xfId="4991" builtinId="9" hidden="1"/>
    <cellStyle name="Followed Hyperlink" xfId="4993" builtinId="9" hidden="1"/>
    <cellStyle name="Followed Hyperlink" xfId="4995" builtinId="9" hidden="1"/>
    <cellStyle name="Followed Hyperlink" xfId="4997" builtinId="9" hidden="1"/>
    <cellStyle name="Followed Hyperlink" xfId="4999" builtinId="9" hidden="1"/>
    <cellStyle name="Followed Hyperlink" xfId="5001" builtinId="9" hidden="1"/>
    <cellStyle name="Followed Hyperlink" xfId="5003" builtinId="9" hidden="1"/>
    <cellStyle name="Followed Hyperlink" xfId="5005" builtinId="9" hidden="1"/>
    <cellStyle name="Followed Hyperlink" xfId="5007" builtinId="9" hidden="1"/>
    <cellStyle name="Followed Hyperlink" xfId="5009" builtinId="9" hidden="1"/>
    <cellStyle name="Followed Hyperlink" xfId="5011" builtinId="9" hidden="1"/>
    <cellStyle name="Followed Hyperlink" xfId="5013" builtinId="9" hidden="1"/>
    <cellStyle name="Followed Hyperlink" xfId="5015" builtinId="9" hidden="1"/>
    <cellStyle name="Followed Hyperlink" xfId="5017" builtinId="9" hidden="1"/>
    <cellStyle name="Followed Hyperlink" xfId="5019" builtinId="9" hidden="1"/>
    <cellStyle name="Followed Hyperlink" xfId="5021" builtinId="9" hidden="1"/>
    <cellStyle name="Followed Hyperlink" xfId="5023" builtinId="9" hidden="1"/>
    <cellStyle name="Followed Hyperlink" xfId="5025" builtinId="9" hidden="1"/>
    <cellStyle name="Followed Hyperlink" xfId="5027" builtinId="9" hidden="1"/>
    <cellStyle name="Followed Hyperlink" xfId="5029" builtinId="9" hidden="1"/>
    <cellStyle name="Followed Hyperlink" xfId="5031" builtinId="9" hidden="1"/>
    <cellStyle name="Followed Hyperlink" xfId="5033" builtinId="9" hidden="1"/>
    <cellStyle name="Followed Hyperlink" xfId="5035" builtinId="9" hidden="1"/>
    <cellStyle name="Followed Hyperlink" xfId="5037" builtinId="9" hidden="1"/>
    <cellStyle name="Followed Hyperlink" xfId="5039" builtinId="9" hidden="1"/>
    <cellStyle name="Followed Hyperlink" xfId="5041" builtinId="9" hidden="1"/>
    <cellStyle name="Followed Hyperlink" xfId="5043" builtinId="9" hidden="1"/>
    <cellStyle name="Followed Hyperlink" xfId="5045" builtinId="9" hidden="1"/>
    <cellStyle name="Followed Hyperlink" xfId="5047" builtinId="9" hidden="1"/>
    <cellStyle name="Followed Hyperlink" xfId="5049" builtinId="9" hidden="1"/>
    <cellStyle name="Followed Hyperlink" xfId="5051" builtinId="9" hidden="1"/>
    <cellStyle name="Followed Hyperlink" xfId="5053" builtinId="9" hidden="1"/>
    <cellStyle name="Followed Hyperlink" xfId="5055" builtinId="9" hidden="1"/>
    <cellStyle name="Followed Hyperlink" xfId="5057" builtinId="9" hidden="1"/>
    <cellStyle name="Followed Hyperlink" xfId="5059" builtinId="9" hidden="1"/>
    <cellStyle name="Followed Hyperlink" xfId="5061" builtinId="9" hidden="1"/>
    <cellStyle name="Followed Hyperlink" xfId="5063" builtinId="9" hidden="1"/>
    <cellStyle name="Followed Hyperlink" xfId="5065" builtinId="9" hidden="1"/>
    <cellStyle name="Followed Hyperlink" xfId="5067" builtinId="9" hidden="1"/>
    <cellStyle name="Followed Hyperlink" xfId="5069" builtinId="9" hidden="1"/>
    <cellStyle name="Followed Hyperlink" xfId="5071" builtinId="9" hidden="1"/>
    <cellStyle name="Followed Hyperlink" xfId="5073" builtinId="9" hidden="1"/>
    <cellStyle name="Followed Hyperlink" xfId="5075" builtinId="9" hidden="1"/>
    <cellStyle name="Followed Hyperlink" xfId="5077" builtinId="9" hidden="1"/>
    <cellStyle name="Followed Hyperlink" xfId="5079" builtinId="9" hidden="1"/>
    <cellStyle name="Followed Hyperlink" xfId="5081" builtinId="9" hidden="1"/>
    <cellStyle name="Followed Hyperlink" xfId="5083" builtinId="9" hidden="1"/>
    <cellStyle name="Followed Hyperlink" xfId="5085" builtinId="9" hidden="1"/>
    <cellStyle name="Followed Hyperlink" xfId="5087" builtinId="9" hidden="1"/>
    <cellStyle name="Followed Hyperlink" xfId="5089" builtinId="9" hidden="1"/>
    <cellStyle name="Followed Hyperlink" xfId="5091" builtinId="9" hidden="1"/>
    <cellStyle name="Followed Hyperlink" xfId="5093" builtinId="9" hidden="1"/>
    <cellStyle name="Followed Hyperlink" xfId="5095" builtinId="9" hidden="1"/>
    <cellStyle name="Followed Hyperlink" xfId="5097" builtinId="9" hidden="1"/>
    <cellStyle name="Followed Hyperlink" xfId="5099" builtinId="9" hidden="1"/>
    <cellStyle name="Followed Hyperlink" xfId="5101" builtinId="9" hidden="1"/>
    <cellStyle name="Followed Hyperlink" xfId="5103" builtinId="9" hidden="1"/>
    <cellStyle name="Followed Hyperlink" xfId="5105" builtinId="9" hidden="1"/>
    <cellStyle name="Followed Hyperlink" xfId="5107" builtinId="9" hidden="1"/>
    <cellStyle name="Followed Hyperlink" xfId="5109" builtinId="9" hidden="1"/>
    <cellStyle name="Followed Hyperlink" xfId="5111" builtinId="9" hidden="1"/>
    <cellStyle name="Followed Hyperlink" xfId="5113" builtinId="9" hidden="1"/>
    <cellStyle name="Followed Hyperlink" xfId="5115" builtinId="9" hidden="1"/>
    <cellStyle name="Followed Hyperlink" xfId="5117" builtinId="9" hidden="1"/>
    <cellStyle name="Followed Hyperlink" xfId="5119" builtinId="9" hidden="1"/>
    <cellStyle name="Followed Hyperlink" xfId="5121" builtinId="9" hidden="1"/>
    <cellStyle name="Followed Hyperlink" xfId="5123" builtinId="9" hidden="1"/>
    <cellStyle name="Followed Hyperlink" xfId="5125" builtinId="9" hidden="1"/>
    <cellStyle name="Followed Hyperlink" xfId="5127" builtinId="9" hidden="1"/>
    <cellStyle name="Followed Hyperlink" xfId="5129" builtinId="9" hidden="1"/>
    <cellStyle name="Followed Hyperlink" xfId="5131" builtinId="9" hidden="1"/>
    <cellStyle name="Followed Hyperlink" xfId="5133" builtinId="9" hidden="1"/>
    <cellStyle name="Followed Hyperlink" xfId="5135" builtinId="9" hidden="1"/>
    <cellStyle name="Followed Hyperlink" xfId="5137" builtinId="9" hidden="1"/>
    <cellStyle name="Followed Hyperlink" xfId="5139" builtinId="9" hidden="1"/>
    <cellStyle name="Followed Hyperlink" xfId="5141" builtinId="9" hidden="1"/>
    <cellStyle name="Followed Hyperlink" xfId="5143" builtinId="9" hidden="1"/>
    <cellStyle name="Followed Hyperlink" xfId="5145" builtinId="9" hidden="1"/>
    <cellStyle name="Followed Hyperlink" xfId="5147" builtinId="9" hidden="1"/>
    <cellStyle name="Followed Hyperlink" xfId="5149" builtinId="9" hidden="1"/>
    <cellStyle name="Followed Hyperlink" xfId="5151" builtinId="9" hidden="1"/>
    <cellStyle name="Followed Hyperlink" xfId="5153" builtinId="9" hidden="1"/>
    <cellStyle name="Followed Hyperlink" xfId="5155" builtinId="9" hidden="1"/>
    <cellStyle name="Followed Hyperlink" xfId="5157" builtinId="9" hidden="1"/>
    <cellStyle name="Followed Hyperlink" xfId="5159" builtinId="9" hidden="1"/>
    <cellStyle name="Followed Hyperlink" xfId="5161" builtinId="9" hidden="1"/>
    <cellStyle name="Followed Hyperlink" xfId="5163" builtinId="9" hidden="1"/>
    <cellStyle name="Followed Hyperlink" xfId="5165" builtinId="9" hidden="1"/>
    <cellStyle name="Followed Hyperlink" xfId="5167" builtinId="9" hidden="1"/>
    <cellStyle name="Followed Hyperlink" xfId="5169" builtinId="9" hidden="1"/>
    <cellStyle name="Followed Hyperlink" xfId="5171" builtinId="9" hidden="1"/>
    <cellStyle name="Followed Hyperlink" xfId="5173" builtinId="9" hidden="1"/>
    <cellStyle name="Followed Hyperlink" xfId="5175" builtinId="9" hidden="1"/>
    <cellStyle name="Followed Hyperlink" xfId="5177" builtinId="9" hidden="1"/>
    <cellStyle name="Followed Hyperlink" xfId="5179" builtinId="9" hidden="1"/>
    <cellStyle name="Followed Hyperlink" xfId="5181" builtinId="9" hidden="1"/>
    <cellStyle name="Followed Hyperlink" xfId="5183" builtinId="9" hidden="1"/>
    <cellStyle name="Followed Hyperlink" xfId="5185" builtinId="9" hidden="1"/>
    <cellStyle name="Followed Hyperlink" xfId="5187" builtinId="9" hidden="1"/>
    <cellStyle name="Followed Hyperlink" xfId="5189" builtinId="9" hidden="1"/>
    <cellStyle name="Followed Hyperlink" xfId="5191" builtinId="9" hidden="1"/>
    <cellStyle name="Followed Hyperlink" xfId="5193" builtinId="9" hidden="1"/>
    <cellStyle name="Followed Hyperlink" xfId="5195" builtinId="9" hidden="1"/>
    <cellStyle name="Followed Hyperlink" xfId="5197" builtinId="9" hidden="1"/>
    <cellStyle name="Followed Hyperlink" xfId="5199" builtinId="9" hidden="1"/>
    <cellStyle name="Followed Hyperlink" xfId="5201" builtinId="9" hidden="1"/>
    <cellStyle name="Followed Hyperlink" xfId="5203" builtinId="9" hidden="1"/>
    <cellStyle name="Followed Hyperlink" xfId="5205" builtinId="9" hidden="1"/>
    <cellStyle name="Followed Hyperlink" xfId="5207" builtinId="9" hidden="1"/>
    <cellStyle name="Followed Hyperlink" xfId="5209" builtinId="9" hidden="1"/>
    <cellStyle name="Followed Hyperlink" xfId="5211" builtinId="9" hidden="1"/>
    <cellStyle name="Followed Hyperlink" xfId="5213" builtinId="9" hidden="1"/>
    <cellStyle name="Followed Hyperlink" xfId="5215" builtinId="9" hidden="1"/>
    <cellStyle name="Followed Hyperlink" xfId="5217" builtinId="9" hidden="1"/>
    <cellStyle name="Followed Hyperlink" xfId="5219" builtinId="9" hidden="1"/>
    <cellStyle name="Followed Hyperlink" xfId="5221" builtinId="9" hidden="1"/>
    <cellStyle name="Followed Hyperlink" xfId="5223" builtinId="9" hidden="1"/>
    <cellStyle name="Followed Hyperlink" xfId="5225" builtinId="9" hidden="1"/>
    <cellStyle name="Followed Hyperlink" xfId="5227" builtinId="9" hidden="1"/>
    <cellStyle name="Followed Hyperlink" xfId="5229" builtinId="9" hidden="1"/>
    <cellStyle name="Followed Hyperlink" xfId="5231" builtinId="9" hidden="1"/>
    <cellStyle name="Followed Hyperlink" xfId="5233" builtinId="9" hidden="1"/>
    <cellStyle name="Followed Hyperlink" xfId="5235" builtinId="9" hidden="1"/>
    <cellStyle name="Followed Hyperlink" xfId="5237" builtinId="9" hidden="1"/>
    <cellStyle name="Followed Hyperlink" xfId="5239" builtinId="9" hidden="1"/>
    <cellStyle name="Followed Hyperlink" xfId="5241" builtinId="9" hidden="1"/>
    <cellStyle name="Followed Hyperlink" xfId="5243" builtinId="9" hidden="1"/>
    <cellStyle name="Followed Hyperlink" xfId="5245" builtinId="9" hidden="1"/>
    <cellStyle name="Followed Hyperlink" xfId="5247" builtinId="9" hidden="1"/>
    <cellStyle name="Followed Hyperlink" xfId="5249" builtinId="9" hidden="1"/>
    <cellStyle name="Followed Hyperlink" xfId="5251" builtinId="9" hidden="1"/>
    <cellStyle name="Followed Hyperlink" xfId="5253" builtinId="9" hidden="1"/>
    <cellStyle name="Followed Hyperlink" xfId="5255" builtinId="9" hidden="1"/>
    <cellStyle name="Followed Hyperlink" xfId="5257" builtinId="9" hidden="1"/>
    <cellStyle name="Followed Hyperlink" xfId="5259" builtinId="9" hidden="1"/>
    <cellStyle name="Followed Hyperlink" xfId="5261" builtinId="9" hidden="1"/>
    <cellStyle name="Followed Hyperlink" xfId="5263" builtinId="9" hidden="1"/>
    <cellStyle name="Followed Hyperlink" xfId="5265" builtinId="9" hidden="1"/>
    <cellStyle name="Followed Hyperlink" xfId="5267" builtinId="9" hidden="1"/>
    <cellStyle name="Followed Hyperlink" xfId="5269" builtinId="9" hidden="1"/>
    <cellStyle name="Followed Hyperlink" xfId="5271" builtinId="9" hidden="1"/>
    <cellStyle name="Followed Hyperlink" xfId="5273" builtinId="9" hidden="1"/>
    <cellStyle name="Followed Hyperlink" xfId="5275" builtinId="9" hidden="1"/>
    <cellStyle name="Followed Hyperlink" xfId="5277" builtinId="9" hidden="1"/>
    <cellStyle name="Followed Hyperlink" xfId="5279" builtinId="9" hidden="1"/>
    <cellStyle name="Followed Hyperlink" xfId="5281" builtinId="9" hidden="1"/>
    <cellStyle name="Followed Hyperlink" xfId="5283" builtinId="9" hidden="1"/>
    <cellStyle name="Followed Hyperlink" xfId="5285" builtinId="9" hidden="1"/>
    <cellStyle name="Followed Hyperlink" xfId="5287" builtinId="9" hidden="1"/>
    <cellStyle name="Followed Hyperlink" xfId="5289" builtinId="9" hidden="1"/>
    <cellStyle name="Followed Hyperlink" xfId="5291" builtinId="9" hidden="1"/>
    <cellStyle name="Followed Hyperlink" xfId="5293" builtinId="9" hidden="1"/>
    <cellStyle name="Followed Hyperlink" xfId="5295" builtinId="9" hidden="1"/>
    <cellStyle name="Followed Hyperlink" xfId="5297" builtinId="9" hidden="1"/>
    <cellStyle name="Followed Hyperlink" xfId="5299" builtinId="9" hidden="1"/>
    <cellStyle name="Followed Hyperlink" xfId="5301" builtinId="9" hidden="1"/>
    <cellStyle name="Followed Hyperlink" xfId="5303" builtinId="9" hidden="1"/>
    <cellStyle name="Followed Hyperlink" xfId="5305" builtinId="9" hidden="1"/>
    <cellStyle name="Followed Hyperlink" xfId="5307" builtinId="9" hidden="1"/>
    <cellStyle name="Followed Hyperlink" xfId="5309" builtinId="9" hidden="1"/>
    <cellStyle name="Followed Hyperlink" xfId="5311" builtinId="9" hidden="1"/>
    <cellStyle name="Followed Hyperlink" xfId="5313" builtinId="9" hidden="1"/>
    <cellStyle name="Followed Hyperlink" xfId="5315" builtinId="9" hidden="1"/>
    <cellStyle name="Followed Hyperlink" xfId="5317" builtinId="9" hidden="1"/>
    <cellStyle name="Followed Hyperlink" xfId="5319" builtinId="9" hidden="1"/>
    <cellStyle name="Followed Hyperlink" xfId="5321" builtinId="9" hidden="1"/>
    <cellStyle name="Followed Hyperlink" xfId="5323" builtinId="9" hidden="1"/>
    <cellStyle name="Followed Hyperlink" xfId="5325" builtinId="9" hidden="1"/>
    <cellStyle name="Followed Hyperlink" xfId="5327" builtinId="9" hidden="1"/>
    <cellStyle name="Followed Hyperlink" xfId="5329" builtinId="9" hidden="1"/>
    <cellStyle name="Followed Hyperlink" xfId="5331" builtinId="9" hidden="1"/>
    <cellStyle name="Followed Hyperlink" xfId="5333" builtinId="9" hidden="1"/>
    <cellStyle name="Followed Hyperlink" xfId="5335" builtinId="9" hidden="1"/>
    <cellStyle name="Followed Hyperlink" xfId="5337" builtinId="9" hidden="1"/>
    <cellStyle name="Followed Hyperlink" xfId="5339" builtinId="9" hidden="1"/>
    <cellStyle name="Followed Hyperlink" xfId="5341" builtinId="9" hidden="1"/>
    <cellStyle name="Followed Hyperlink" xfId="5343" builtinId="9" hidden="1"/>
    <cellStyle name="Followed Hyperlink" xfId="5345" builtinId="9" hidden="1"/>
    <cellStyle name="Followed Hyperlink" xfId="5347" builtinId="9" hidden="1"/>
    <cellStyle name="Followed Hyperlink" xfId="5349" builtinId="9" hidden="1"/>
    <cellStyle name="Followed Hyperlink" xfId="5351" builtinId="9" hidden="1"/>
    <cellStyle name="Followed Hyperlink" xfId="5353" builtinId="9" hidden="1"/>
    <cellStyle name="Followed Hyperlink" xfId="5355" builtinId="9" hidden="1"/>
    <cellStyle name="Followed Hyperlink" xfId="5357" builtinId="9" hidden="1"/>
    <cellStyle name="Followed Hyperlink" xfId="5359" builtinId="9" hidden="1"/>
    <cellStyle name="Followed Hyperlink" xfId="5361" builtinId="9" hidden="1"/>
    <cellStyle name="Followed Hyperlink" xfId="5363" builtinId="9" hidden="1"/>
    <cellStyle name="Followed Hyperlink" xfId="5365" builtinId="9" hidden="1"/>
    <cellStyle name="Followed Hyperlink" xfId="5367" builtinId="9" hidden="1"/>
    <cellStyle name="Followed Hyperlink" xfId="5369" builtinId="9" hidden="1"/>
    <cellStyle name="Followed Hyperlink" xfId="5371" builtinId="9" hidden="1"/>
    <cellStyle name="Followed Hyperlink" xfId="5373" builtinId="9" hidden="1"/>
    <cellStyle name="Followed Hyperlink" xfId="5375" builtinId="9" hidden="1"/>
    <cellStyle name="Followed Hyperlink" xfId="5377" builtinId="9" hidden="1"/>
    <cellStyle name="Followed Hyperlink" xfId="5379" builtinId="9" hidden="1"/>
    <cellStyle name="Followed Hyperlink" xfId="5381" builtinId="9" hidden="1"/>
    <cellStyle name="Followed Hyperlink" xfId="5383" builtinId="9" hidden="1"/>
    <cellStyle name="Followed Hyperlink" xfId="5385" builtinId="9" hidden="1"/>
    <cellStyle name="Followed Hyperlink" xfId="5387" builtinId="9" hidden="1"/>
    <cellStyle name="Followed Hyperlink" xfId="5389" builtinId="9" hidden="1"/>
    <cellStyle name="Followed Hyperlink" xfId="5391" builtinId="9" hidden="1"/>
    <cellStyle name="Followed Hyperlink" xfId="5393" builtinId="9" hidden="1"/>
    <cellStyle name="Followed Hyperlink" xfId="5395" builtinId="9" hidden="1"/>
    <cellStyle name="Followed Hyperlink" xfId="5397" builtinId="9" hidden="1"/>
    <cellStyle name="Followed Hyperlink" xfId="5399" builtinId="9" hidden="1"/>
    <cellStyle name="Followed Hyperlink" xfId="5401" builtinId="9" hidden="1"/>
    <cellStyle name="Followed Hyperlink" xfId="5403" builtinId="9" hidden="1"/>
    <cellStyle name="Followed Hyperlink" xfId="5405" builtinId="9" hidden="1"/>
    <cellStyle name="Followed Hyperlink" xfId="5407" builtinId="9" hidden="1"/>
    <cellStyle name="Followed Hyperlink" xfId="5409" builtinId="9" hidden="1"/>
    <cellStyle name="Followed Hyperlink" xfId="5411" builtinId="9" hidden="1"/>
    <cellStyle name="Followed Hyperlink" xfId="5413" builtinId="9" hidden="1"/>
    <cellStyle name="Followed Hyperlink" xfId="5415" builtinId="9" hidden="1"/>
    <cellStyle name="Followed Hyperlink" xfId="5417" builtinId="9" hidden="1"/>
    <cellStyle name="Followed Hyperlink" xfId="5419" builtinId="9" hidden="1"/>
    <cellStyle name="Followed Hyperlink" xfId="5421" builtinId="9" hidden="1"/>
    <cellStyle name="Followed Hyperlink" xfId="5423" builtinId="9" hidden="1"/>
    <cellStyle name="Followed Hyperlink" xfId="5425" builtinId="9" hidden="1"/>
    <cellStyle name="Followed Hyperlink" xfId="5427" builtinId="9" hidden="1"/>
    <cellStyle name="Followed Hyperlink" xfId="5429" builtinId="9" hidden="1"/>
    <cellStyle name="Followed Hyperlink" xfId="5431" builtinId="9" hidden="1"/>
    <cellStyle name="Followed Hyperlink" xfId="5433" builtinId="9" hidden="1"/>
    <cellStyle name="Followed Hyperlink" xfId="5435" builtinId="9" hidden="1"/>
    <cellStyle name="Followed Hyperlink" xfId="5437" builtinId="9" hidden="1"/>
    <cellStyle name="Followed Hyperlink" xfId="5439" builtinId="9" hidden="1"/>
    <cellStyle name="Followed Hyperlink" xfId="5441" builtinId="9" hidden="1"/>
    <cellStyle name="Followed Hyperlink" xfId="5443" builtinId="9" hidden="1"/>
    <cellStyle name="Followed Hyperlink" xfId="5445" builtinId="9" hidden="1"/>
    <cellStyle name="Followed Hyperlink" xfId="5447" builtinId="9" hidden="1"/>
    <cellStyle name="Followed Hyperlink" xfId="5449" builtinId="9" hidden="1"/>
    <cellStyle name="Followed Hyperlink" xfId="5451" builtinId="9" hidden="1"/>
    <cellStyle name="Followed Hyperlink" xfId="5453" builtinId="9" hidden="1"/>
    <cellStyle name="Followed Hyperlink" xfId="5455" builtinId="9" hidden="1"/>
    <cellStyle name="Followed Hyperlink" xfId="5457" builtinId="9" hidden="1"/>
    <cellStyle name="Followed Hyperlink" xfId="5459" builtinId="9" hidden="1"/>
    <cellStyle name="Followed Hyperlink" xfId="5461" builtinId="9" hidden="1"/>
    <cellStyle name="Followed Hyperlink" xfId="5463" builtinId="9" hidden="1"/>
    <cellStyle name="Followed Hyperlink" xfId="5465" builtinId="9" hidden="1"/>
    <cellStyle name="Followed Hyperlink" xfId="5467" builtinId="9" hidden="1"/>
    <cellStyle name="Followed Hyperlink" xfId="5469" builtinId="9" hidden="1"/>
    <cellStyle name="Followed Hyperlink" xfId="5471" builtinId="9" hidden="1"/>
    <cellStyle name="Followed Hyperlink" xfId="5473" builtinId="9" hidden="1"/>
    <cellStyle name="Followed Hyperlink" xfId="5475" builtinId="9" hidden="1"/>
    <cellStyle name="Followed Hyperlink" xfId="5477" builtinId="9" hidden="1"/>
    <cellStyle name="Followed Hyperlink" xfId="5479" builtinId="9" hidden="1"/>
    <cellStyle name="Followed Hyperlink" xfId="5481" builtinId="9" hidden="1"/>
    <cellStyle name="Followed Hyperlink" xfId="5483" builtinId="9" hidden="1"/>
    <cellStyle name="Followed Hyperlink" xfId="5485" builtinId="9" hidden="1"/>
    <cellStyle name="Followed Hyperlink" xfId="5487" builtinId="9" hidden="1"/>
    <cellStyle name="Followed Hyperlink" xfId="5489" builtinId="9" hidden="1"/>
    <cellStyle name="Followed Hyperlink" xfId="5491" builtinId="9" hidden="1"/>
    <cellStyle name="Followed Hyperlink" xfId="5493" builtinId="9" hidden="1"/>
    <cellStyle name="Followed Hyperlink" xfId="5495" builtinId="9" hidden="1"/>
    <cellStyle name="Followed Hyperlink" xfId="5497" builtinId="9" hidden="1"/>
    <cellStyle name="Followed Hyperlink" xfId="5499" builtinId="9" hidden="1"/>
    <cellStyle name="Followed Hyperlink" xfId="5501" builtinId="9" hidden="1"/>
    <cellStyle name="Followed Hyperlink" xfId="5503" builtinId="9" hidden="1"/>
    <cellStyle name="Followed Hyperlink" xfId="5505" builtinId="9" hidden="1"/>
    <cellStyle name="Followed Hyperlink" xfId="5507" builtinId="9" hidden="1"/>
    <cellStyle name="Followed Hyperlink" xfId="5509" builtinId="9" hidden="1"/>
    <cellStyle name="Followed Hyperlink" xfId="5511" builtinId="9" hidden="1"/>
    <cellStyle name="Followed Hyperlink" xfId="5513" builtinId="9" hidden="1"/>
    <cellStyle name="Followed Hyperlink" xfId="5515" builtinId="9" hidden="1"/>
    <cellStyle name="Followed Hyperlink" xfId="5517" builtinId="9" hidden="1"/>
    <cellStyle name="Followed Hyperlink" xfId="5519" builtinId="9" hidden="1"/>
    <cellStyle name="Followed Hyperlink" xfId="5521" builtinId="9" hidden="1"/>
    <cellStyle name="Followed Hyperlink" xfId="5523" builtinId="9" hidden="1"/>
    <cellStyle name="Followed Hyperlink" xfId="5525" builtinId="9" hidden="1"/>
    <cellStyle name="Followed Hyperlink" xfId="5527" builtinId="9" hidden="1"/>
    <cellStyle name="Followed Hyperlink" xfId="5529" builtinId="9" hidden="1"/>
    <cellStyle name="Followed Hyperlink" xfId="5531" builtinId="9" hidden="1"/>
    <cellStyle name="Followed Hyperlink" xfId="5533" builtinId="9" hidden="1"/>
    <cellStyle name="Followed Hyperlink" xfId="5535" builtinId="9" hidden="1"/>
    <cellStyle name="Followed Hyperlink" xfId="5537" builtinId="9" hidden="1"/>
    <cellStyle name="Followed Hyperlink" xfId="5539" builtinId="9" hidden="1"/>
    <cellStyle name="Followed Hyperlink" xfId="5541" builtinId="9" hidden="1"/>
    <cellStyle name="Followed Hyperlink" xfId="5543" builtinId="9" hidden="1"/>
    <cellStyle name="Followed Hyperlink" xfId="5545" builtinId="9" hidden="1"/>
    <cellStyle name="Followed Hyperlink" xfId="5547" builtinId="9" hidden="1"/>
    <cellStyle name="Followed Hyperlink" xfId="5549" builtinId="9" hidden="1"/>
    <cellStyle name="Followed Hyperlink" xfId="5551" builtinId="9" hidden="1"/>
    <cellStyle name="Followed Hyperlink" xfId="5553" builtinId="9" hidden="1"/>
    <cellStyle name="Followed Hyperlink" xfId="5555" builtinId="9" hidden="1"/>
    <cellStyle name="Followed Hyperlink" xfId="5557" builtinId="9" hidden="1"/>
    <cellStyle name="Followed Hyperlink" xfId="5559" builtinId="9" hidden="1"/>
    <cellStyle name="Followed Hyperlink" xfId="5561" builtinId="9" hidden="1"/>
    <cellStyle name="Followed Hyperlink" xfId="5563" builtinId="9" hidden="1"/>
    <cellStyle name="Followed Hyperlink" xfId="5565" builtinId="9" hidden="1"/>
    <cellStyle name="Followed Hyperlink" xfId="5567" builtinId="9" hidden="1"/>
    <cellStyle name="Followed Hyperlink" xfId="5569" builtinId="9" hidden="1"/>
    <cellStyle name="Followed Hyperlink" xfId="5571" builtinId="9" hidden="1"/>
    <cellStyle name="Followed Hyperlink" xfId="5573" builtinId="9" hidden="1"/>
    <cellStyle name="Followed Hyperlink" xfId="5575" builtinId="9" hidden="1"/>
    <cellStyle name="Followed Hyperlink" xfId="5577" builtinId="9" hidden="1"/>
    <cellStyle name="Followed Hyperlink" xfId="5579" builtinId="9" hidden="1"/>
    <cellStyle name="Followed Hyperlink" xfId="5581" builtinId="9" hidden="1"/>
    <cellStyle name="Followed Hyperlink" xfId="5583" builtinId="9" hidden="1"/>
    <cellStyle name="Followed Hyperlink" xfId="5585" builtinId="9" hidden="1"/>
    <cellStyle name="Followed Hyperlink" xfId="5587" builtinId="9" hidden="1"/>
    <cellStyle name="Followed Hyperlink" xfId="5589" builtinId="9" hidden="1"/>
    <cellStyle name="Followed Hyperlink" xfId="5591" builtinId="9" hidden="1"/>
    <cellStyle name="Followed Hyperlink" xfId="5593" builtinId="9" hidden="1"/>
    <cellStyle name="Followed Hyperlink" xfId="5595" builtinId="9" hidden="1"/>
    <cellStyle name="Followed Hyperlink" xfId="5597" builtinId="9" hidden="1"/>
    <cellStyle name="Followed Hyperlink" xfId="5599" builtinId="9" hidden="1"/>
    <cellStyle name="Followed Hyperlink" xfId="5601" builtinId="9" hidden="1"/>
    <cellStyle name="Followed Hyperlink" xfId="5603" builtinId="9" hidden="1"/>
    <cellStyle name="Followed Hyperlink" xfId="5605" builtinId="9" hidden="1"/>
    <cellStyle name="Followed Hyperlink" xfId="5607" builtinId="9" hidden="1"/>
    <cellStyle name="Followed Hyperlink" xfId="5609" builtinId="9" hidden="1"/>
    <cellStyle name="Followed Hyperlink" xfId="5611" builtinId="9" hidden="1"/>
    <cellStyle name="Followed Hyperlink" xfId="5613" builtinId="9" hidden="1"/>
    <cellStyle name="Followed Hyperlink" xfId="5615" builtinId="9" hidden="1"/>
    <cellStyle name="Followed Hyperlink" xfId="5617" builtinId="9" hidden="1"/>
    <cellStyle name="Followed Hyperlink" xfId="5619" builtinId="9" hidden="1"/>
    <cellStyle name="Followed Hyperlink" xfId="5621" builtinId="9" hidden="1"/>
    <cellStyle name="Followed Hyperlink" xfId="5623" builtinId="9" hidden="1"/>
    <cellStyle name="Followed Hyperlink" xfId="5625" builtinId="9" hidden="1"/>
    <cellStyle name="Followed Hyperlink" xfId="5627" builtinId="9" hidden="1"/>
    <cellStyle name="Followed Hyperlink" xfId="5629" builtinId="9" hidden="1"/>
    <cellStyle name="Followed Hyperlink" xfId="5631" builtinId="9" hidden="1"/>
    <cellStyle name="Followed Hyperlink" xfId="5633" builtinId="9" hidden="1"/>
    <cellStyle name="Followed Hyperlink" xfId="5635" builtinId="9" hidden="1"/>
    <cellStyle name="Followed Hyperlink" xfId="5637" builtinId="9" hidden="1"/>
    <cellStyle name="Followed Hyperlink" xfId="5639" builtinId="9" hidden="1"/>
    <cellStyle name="Followed Hyperlink" xfId="5641" builtinId="9" hidden="1"/>
    <cellStyle name="Followed Hyperlink" xfId="5643" builtinId="9" hidden="1"/>
    <cellStyle name="Followed Hyperlink" xfId="5645" builtinId="9" hidden="1"/>
    <cellStyle name="Followed Hyperlink" xfId="5647" builtinId="9" hidden="1"/>
    <cellStyle name="Followed Hyperlink" xfId="5649" builtinId="9" hidden="1"/>
    <cellStyle name="Followed Hyperlink" xfId="5651" builtinId="9" hidden="1"/>
    <cellStyle name="Followed Hyperlink" xfId="5653" builtinId="9" hidden="1"/>
    <cellStyle name="Followed Hyperlink" xfId="5655" builtinId="9" hidden="1"/>
    <cellStyle name="Followed Hyperlink" xfId="5657" builtinId="9" hidden="1"/>
    <cellStyle name="Followed Hyperlink" xfId="5659" builtinId="9" hidden="1"/>
    <cellStyle name="Followed Hyperlink" xfId="5661" builtinId="9" hidden="1"/>
    <cellStyle name="Followed Hyperlink" xfId="5663" builtinId="9" hidden="1"/>
    <cellStyle name="Followed Hyperlink" xfId="5665" builtinId="9" hidden="1"/>
    <cellStyle name="Followed Hyperlink" xfId="5667" builtinId="9" hidden="1"/>
    <cellStyle name="Followed Hyperlink" xfId="5669" builtinId="9" hidden="1"/>
    <cellStyle name="Followed Hyperlink" xfId="5671" builtinId="9" hidden="1"/>
    <cellStyle name="Followed Hyperlink" xfId="5673" builtinId="9" hidden="1"/>
    <cellStyle name="Followed Hyperlink" xfId="5675" builtinId="9" hidden="1"/>
    <cellStyle name="Followed Hyperlink" xfId="5677" builtinId="9" hidden="1"/>
    <cellStyle name="Followed Hyperlink" xfId="5679" builtinId="9" hidden="1"/>
    <cellStyle name="Followed Hyperlink" xfId="5681" builtinId="9" hidden="1"/>
    <cellStyle name="Followed Hyperlink" xfId="5683" builtinId="9" hidden="1"/>
    <cellStyle name="Followed Hyperlink" xfId="5685" builtinId="9" hidden="1"/>
    <cellStyle name="Followed Hyperlink" xfId="5687" builtinId="9" hidden="1"/>
    <cellStyle name="Followed Hyperlink" xfId="5689" builtinId="9" hidden="1"/>
    <cellStyle name="Followed Hyperlink" xfId="5691" builtinId="9" hidden="1"/>
    <cellStyle name="Followed Hyperlink" xfId="5693" builtinId="9" hidden="1"/>
    <cellStyle name="Followed Hyperlink" xfId="5695" builtinId="9" hidden="1"/>
    <cellStyle name="Followed Hyperlink" xfId="5697" builtinId="9" hidden="1"/>
    <cellStyle name="Followed Hyperlink" xfId="5699" builtinId="9" hidden="1"/>
    <cellStyle name="Followed Hyperlink" xfId="5701" builtinId="9" hidden="1"/>
    <cellStyle name="Followed Hyperlink" xfId="5703" builtinId="9" hidden="1"/>
    <cellStyle name="Followed Hyperlink" xfId="5705" builtinId="9" hidden="1"/>
    <cellStyle name="Followed Hyperlink" xfId="5707" builtinId="9" hidden="1"/>
    <cellStyle name="Followed Hyperlink" xfId="5709" builtinId="9" hidden="1"/>
    <cellStyle name="Followed Hyperlink" xfId="5711" builtinId="9" hidden="1"/>
    <cellStyle name="Followed Hyperlink" xfId="5713" builtinId="9" hidden="1"/>
    <cellStyle name="Followed Hyperlink" xfId="5715" builtinId="9" hidden="1"/>
    <cellStyle name="Followed Hyperlink" xfId="5717" builtinId="9" hidden="1"/>
    <cellStyle name="Followed Hyperlink" xfId="5719" builtinId="9" hidden="1"/>
    <cellStyle name="Followed Hyperlink" xfId="5721" builtinId="9" hidden="1"/>
    <cellStyle name="Followed Hyperlink" xfId="5723" builtinId="9" hidden="1"/>
    <cellStyle name="Followed Hyperlink" xfId="5725" builtinId="9" hidden="1"/>
    <cellStyle name="Followed Hyperlink" xfId="5727" builtinId="9" hidden="1"/>
    <cellStyle name="Followed Hyperlink" xfId="5729" builtinId="9" hidden="1"/>
    <cellStyle name="Followed Hyperlink" xfId="5731" builtinId="9" hidden="1"/>
    <cellStyle name="Followed Hyperlink" xfId="5733" builtinId="9" hidden="1"/>
    <cellStyle name="Followed Hyperlink" xfId="5735" builtinId="9" hidden="1"/>
    <cellStyle name="Followed Hyperlink" xfId="5737" builtinId="9" hidden="1"/>
    <cellStyle name="Followed Hyperlink" xfId="5739" builtinId="9" hidden="1"/>
    <cellStyle name="Followed Hyperlink" xfId="5741" builtinId="9" hidden="1"/>
    <cellStyle name="Followed Hyperlink" xfId="5743" builtinId="9" hidden="1"/>
    <cellStyle name="Followed Hyperlink" xfId="5745" builtinId="9" hidden="1"/>
    <cellStyle name="Followed Hyperlink" xfId="5747" builtinId="9" hidden="1"/>
    <cellStyle name="Followed Hyperlink" xfId="5749" builtinId="9" hidden="1"/>
    <cellStyle name="Followed Hyperlink" xfId="5751" builtinId="9" hidden="1"/>
    <cellStyle name="Followed Hyperlink" xfId="5753" builtinId="9" hidden="1"/>
    <cellStyle name="Followed Hyperlink" xfId="5755" builtinId="9" hidden="1"/>
    <cellStyle name="Followed Hyperlink" xfId="5757" builtinId="9" hidden="1"/>
    <cellStyle name="Followed Hyperlink" xfId="5759" builtinId="9" hidden="1"/>
    <cellStyle name="Followed Hyperlink" xfId="5761" builtinId="9" hidden="1"/>
    <cellStyle name="Followed Hyperlink" xfId="5763" builtinId="9" hidden="1"/>
    <cellStyle name="Followed Hyperlink" xfId="5765" builtinId="9" hidden="1"/>
    <cellStyle name="Followed Hyperlink" xfId="5767" builtinId="9" hidden="1"/>
    <cellStyle name="Followed Hyperlink" xfId="5769" builtinId="9" hidden="1"/>
    <cellStyle name="Followed Hyperlink" xfId="5771" builtinId="9" hidden="1"/>
    <cellStyle name="Followed Hyperlink" xfId="5773" builtinId="9" hidden="1"/>
    <cellStyle name="Followed Hyperlink" xfId="5775" builtinId="9" hidden="1"/>
    <cellStyle name="Followed Hyperlink" xfId="5777" builtinId="9" hidden="1"/>
    <cellStyle name="Followed Hyperlink" xfId="5779" builtinId="9" hidden="1"/>
    <cellStyle name="Followed Hyperlink" xfId="5781" builtinId="9" hidden="1"/>
    <cellStyle name="Followed Hyperlink" xfId="5783" builtinId="9" hidden="1"/>
    <cellStyle name="Followed Hyperlink" xfId="5785" builtinId="9" hidden="1"/>
    <cellStyle name="Followed Hyperlink" xfId="5787" builtinId="9" hidden="1"/>
    <cellStyle name="Followed Hyperlink" xfId="5789" builtinId="9" hidden="1"/>
    <cellStyle name="Followed Hyperlink" xfId="5791" builtinId="9" hidden="1"/>
    <cellStyle name="Followed Hyperlink" xfId="5793" builtinId="9" hidden="1"/>
    <cellStyle name="Followed Hyperlink" xfId="5795" builtinId="9" hidden="1"/>
    <cellStyle name="Followed Hyperlink" xfId="5797" builtinId="9" hidden="1"/>
    <cellStyle name="Followed Hyperlink" xfId="5799" builtinId="9" hidden="1"/>
    <cellStyle name="Followed Hyperlink" xfId="5801" builtinId="9" hidden="1"/>
    <cellStyle name="Followed Hyperlink" xfId="5803" builtinId="9" hidden="1"/>
    <cellStyle name="Followed Hyperlink" xfId="5805" builtinId="9" hidden="1"/>
    <cellStyle name="Followed Hyperlink" xfId="5807" builtinId="9" hidden="1"/>
    <cellStyle name="Followed Hyperlink" xfId="5809" builtinId="9" hidden="1"/>
    <cellStyle name="Followed Hyperlink" xfId="5811" builtinId="9" hidden="1"/>
    <cellStyle name="Followed Hyperlink" xfId="5813" builtinId="9" hidden="1"/>
    <cellStyle name="Followed Hyperlink" xfId="5815" builtinId="9" hidden="1"/>
    <cellStyle name="Followed Hyperlink" xfId="5817" builtinId="9" hidden="1"/>
    <cellStyle name="Followed Hyperlink" xfId="5819" builtinId="9" hidden="1"/>
    <cellStyle name="Followed Hyperlink" xfId="5821" builtinId="9" hidden="1"/>
    <cellStyle name="Followed Hyperlink" xfId="5823" builtinId="9" hidden="1"/>
    <cellStyle name="Followed Hyperlink" xfId="5825" builtinId="9" hidden="1"/>
    <cellStyle name="Followed Hyperlink" xfId="5827" builtinId="9" hidden="1"/>
    <cellStyle name="Followed Hyperlink" xfId="5829" builtinId="9" hidden="1"/>
    <cellStyle name="Followed Hyperlink" xfId="5831" builtinId="9" hidden="1"/>
    <cellStyle name="Followed Hyperlink" xfId="5833" builtinId="9" hidden="1"/>
    <cellStyle name="Followed Hyperlink" xfId="5835" builtinId="9" hidden="1"/>
    <cellStyle name="Followed Hyperlink" xfId="5837" builtinId="9" hidden="1"/>
    <cellStyle name="Followed Hyperlink" xfId="5839" builtinId="9" hidden="1"/>
    <cellStyle name="Followed Hyperlink" xfId="5841" builtinId="9" hidden="1"/>
    <cellStyle name="Followed Hyperlink" xfId="5843" builtinId="9" hidden="1"/>
    <cellStyle name="Followed Hyperlink" xfId="5845" builtinId="9" hidden="1"/>
    <cellStyle name="Followed Hyperlink" xfId="5847" builtinId="9" hidden="1"/>
    <cellStyle name="Followed Hyperlink" xfId="5849" builtinId="9" hidden="1"/>
    <cellStyle name="Followed Hyperlink" xfId="5851" builtinId="9" hidden="1"/>
    <cellStyle name="Followed Hyperlink" xfId="5853" builtinId="9" hidden="1"/>
    <cellStyle name="Followed Hyperlink" xfId="5855" builtinId="9" hidden="1"/>
    <cellStyle name="Followed Hyperlink" xfId="5857" builtinId="9" hidden="1"/>
    <cellStyle name="Followed Hyperlink" xfId="5859" builtinId="9" hidden="1"/>
    <cellStyle name="Followed Hyperlink" xfId="5861" builtinId="9" hidden="1"/>
    <cellStyle name="Followed Hyperlink" xfId="5863" builtinId="9" hidden="1"/>
    <cellStyle name="Followed Hyperlink" xfId="5865" builtinId="9" hidden="1"/>
    <cellStyle name="Followed Hyperlink" xfId="5867" builtinId="9" hidden="1"/>
    <cellStyle name="Followed Hyperlink" xfId="5869" builtinId="9" hidden="1"/>
    <cellStyle name="Followed Hyperlink" xfId="5871" builtinId="9" hidden="1"/>
    <cellStyle name="Followed Hyperlink" xfId="5873" builtinId="9" hidden="1"/>
    <cellStyle name="Followed Hyperlink" xfId="5875" builtinId="9" hidden="1"/>
    <cellStyle name="Followed Hyperlink" xfId="5877" builtinId="9" hidden="1"/>
    <cellStyle name="Followed Hyperlink" xfId="5879" builtinId="9" hidden="1"/>
    <cellStyle name="Followed Hyperlink" xfId="5881" builtinId="9" hidden="1"/>
    <cellStyle name="Followed Hyperlink" xfId="5883" builtinId="9" hidden="1"/>
    <cellStyle name="Followed Hyperlink" xfId="5885" builtinId="9" hidden="1"/>
    <cellStyle name="Followed Hyperlink" xfId="5887" builtinId="9" hidden="1"/>
    <cellStyle name="Followed Hyperlink" xfId="5889" builtinId="9" hidden="1"/>
    <cellStyle name="Followed Hyperlink" xfId="5891" builtinId="9" hidden="1"/>
    <cellStyle name="Followed Hyperlink" xfId="5893" builtinId="9" hidden="1"/>
    <cellStyle name="Followed Hyperlink" xfId="5895" builtinId="9" hidden="1"/>
    <cellStyle name="Followed Hyperlink" xfId="5897" builtinId="9" hidden="1"/>
    <cellStyle name="Followed Hyperlink" xfId="5899" builtinId="9" hidden="1"/>
    <cellStyle name="Followed Hyperlink" xfId="5901" builtinId="9" hidden="1"/>
    <cellStyle name="Followed Hyperlink" xfId="5903" builtinId="9" hidden="1"/>
    <cellStyle name="Followed Hyperlink" xfId="5905" builtinId="9" hidden="1"/>
    <cellStyle name="Followed Hyperlink" xfId="5907" builtinId="9" hidden="1"/>
    <cellStyle name="Followed Hyperlink" xfId="5909" builtinId="9" hidden="1"/>
    <cellStyle name="Followed Hyperlink" xfId="5911" builtinId="9" hidden="1"/>
    <cellStyle name="Followed Hyperlink" xfId="5913" builtinId="9" hidden="1"/>
    <cellStyle name="Followed Hyperlink" xfId="5915" builtinId="9" hidden="1"/>
    <cellStyle name="Followed Hyperlink" xfId="5917" builtinId="9" hidden="1"/>
    <cellStyle name="Followed Hyperlink" xfId="5919" builtinId="9" hidden="1"/>
    <cellStyle name="Followed Hyperlink" xfId="5921" builtinId="9" hidden="1"/>
    <cellStyle name="Followed Hyperlink" xfId="5923" builtinId="9" hidden="1"/>
    <cellStyle name="Followed Hyperlink" xfId="5925" builtinId="9" hidden="1"/>
    <cellStyle name="Followed Hyperlink" xfId="5927" builtinId="9" hidden="1"/>
    <cellStyle name="Followed Hyperlink" xfId="5929" builtinId="9" hidden="1"/>
    <cellStyle name="Followed Hyperlink" xfId="5931" builtinId="9" hidden="1"/>
    <cellStyle name="Followed Hyperlink" xfId="5933" builtinId="9" hidden="1"/>
    <cellStyle name="Followed Hyperlink" xfId="5935" builtinId="9" hidden="1"/>
    <cellStyle name="Followed Hyperlink" xfId="5937" builtinId="9" hidden="1"/>
    <cellStyle name="Followed Hyperlink" xfId="5939" builtinId="9" hidden="1"/>
    <cellStyle name="Followed Hyperlink" xfId="5941" builtinId="9" hidden="1"/>
    <cellStyle name="Followed Hyperlink" xfId="5943" builtinId="9" hidden="1"/>
    <cellStyle name="Followed Hyperlink" xfId="5945" builtinId="9" hidden="1"/>
    <cellStyle name="Followed Hyperlink" xfId="5947" builtinId="9" hidden="1"/>
    <cellStyle name="Followed Hyperlink" xfId="5949" builtinId="9" hidden="1"/>
    <cellStyle name="Followed Hyperlink" xfId="5951" builtinId="9" hidden="1"/>
    <cellStyle name="Followed Hyperlink" xfId="5953" builtinId="9" hidden="1"/>
    <cellStyle name="Followed Hyperlink" xfId="5955" builtinId="9" hidden="1"/>
    <cellStyle name="Followed Hyperlink" xfId="5957" builtinId="9" hidden="1"/>
    <cellStyle name="Followed Hyperlink" xfId="5959" builtinId="9" hidden="1"/>
    <cellStyle name="Followed Hyperlink" xfId="5961" builtinId="9" hidden="1"/>
    <cellStyle name="Followed Hyperlink" xfId="5963" builtinId="9" hidden="1"/>
    <cellStyle name="Followed Hyperlink" xfId="5965" builtinId="9" hidden="1"/>
    <cellStyle name="Followed Hyperlink" xfId="5967" builtinId="9" hidden="1"/>
    <cellStyle name="Followed Hyperlink" xfId="5969" builtinId="9" hidden="1"/>
    <cellStyle name="Followed Hyperlink" xfId="5971" builtinId="9" hidden="1"/>
    <cellStyle name="Followed Hyperlink" xfId="5973" builtinId="9" hidden="1"/>
    <cellStyle name="Followed Hyperlink" xfId="5975" builtinId="9" hidden="1"/>
    <cellStyle name="Followed Hyperlink" xfId="5977" builtinId="9" hidden="1"/>
    <cellStyle name="Followed Hyperlink" xfId="5979" builtinId="9" hidden="1"/>
    <cellStyle name="Followed Hyperlink" xfId="5981" builtinId="9" hidden="1"/>
    <cellStyle name="Followed Hyperlink" xfId="5983" builtinId="9" hidden="1"/>
    <cellStyle name="Followed Hyperlink" xfId="5985" builtinId="9" hidden="1"/>
    <cellStyle name="Followed Hyperlink" xfId="5987" builtinId="9" hidden="1"/>
    <cellStyle name="Followed Hyperlink" xfId="5989" builtinId="9" hidden="1"/>
    <cellStyle name="Followed Hyperlink" xfId="5991" builtinId="9" hidden="1"/>
    <cellStyle name="Followed Hyperlink" xfId="5993" builtinId="9" hidden="1"/>
    <cellStyle name="Followed Hyperlink" xfId="5995" builtinId="9" hidden="1"/>
    <cellStyle name="Followed Hyperlink" xfId="5997" builtinId="9" hidden="1"/>
    <cellStyle name="Followed Hyperlink" xfId="5999" builtinId="9" hidden="1"/>
    <cellStyle name="Followed Hyperlink" xfId="6001" builtinId="9" hidden="1"/>
    <cellStyle name="Followed Hyperlink" xfId="6003" builtinId="9" hidden="1"/>
    <cellStyle name="Followed Hyperlink" xfId="6005" builtinId="9" hidden="1"/>
    <cellStyle name="Followed Hyperlink" xfId="6007" builtinId="9" hidden="1"/>
    <cellStyle name="Followed Hyperlink" xfId="6009" builtinId="9" hidden="1"/>
    <cellStyle name="Followed Hyperlink" xfId="6011" builtinId="9" hidden="1"/>
    <cellStyle name="Followed Hyperlink" xfId="6013" builtinId="9" hidden="1"/>
    <cellStyle name="Followed Hyperlink" xfId="6015" builtinId="9" hidden="1"/>
    <cellStyle name="Followed Hyperlink" xfId="6017" builtinId="9" hidden="1"/>
    <cellStyle name="Followed Hyperlink" xfId="6019" builtinId="9" hidden="1"/>
    <cellStyle name="Followed Hyperlink" xfId="6021" builtinId="9" hidden="1"/>
    <cellStyle name="Followed Hyperlink" xfId="6023" builtinId="9" hidden="1"/>
    <cellStyle name="Followed Hyperlink" xfId="6025" builtinId="9" hidden="1"/>
    <cellStyle name="Followed Hyperlink" xfId="6027" builtinId="9" hidden="1"/>
    <cellStyle name="Followed Hyperlink" xfId="6029" builtinId="9" hidden="1"/>
    <cellStyle name="Followed Hyperlink" xfId="6031" builtinId="9" hidden="1"/>
    <cellStyle name="Followed Hyperlink" xfId="6033" builtinId="9" hidden="1"/>
    <cellStyle name="Followed Hyperlink" xfId="6035" builtinId="9" hidden="1"/>
    <cellStyle name="Followed Hyperlink" xfId="6037" builtinId="9" hidden="1"/>
    <cellStyle name="Followed Hyperlink" xfId="6039" builtinId="9" hidden="1"/>
    <cellStyle name="Followed Hyperlink" xfId="6041" builtinId="9" hidden="1"/>
    <cellStyle name="Followed Hyperlink" xfId="6043" builtinId="9" hidden="1"/>
    <cellStyle name="Followed Hyperlink" xfId="6045" builtinId="9" hidden="1"/>
    <cellStyle name="Followed Hyperlink" xfId="6047" builtinId="9" hidden="1"/>
    <cellStyle name="Followed Hyperlink" xfId="6049" builtinId="9" hidden="1"/>
    <cellStyle name="Followed Hyperlink" xfId="6051" builtinId="9" hidden="1"/>
    <cellStyle name="Followed Hyperlink" xfId="6053" builtinId="9" hidden="1"/>
    <cellStyle name="Followed Hyperlink" xfId="6055" builtinId="9" hidden="1"/>
    <cellStyle name="Followed Hyperlink" xfId="6057" builtinId="9" hidden="1"/>
    <cellStyle name="Followed Hyperlink" xfId="6059" builtinId="9" hidden="1"/>
    <cellStyle name="Followed Hyperlink" xfId="6061" builtinId="9" hidden="1"/>
    <cellStyle name="Followed Hyperlink" xfId="6063" builtinId="9" hidden="1"/>
    <cellStyle name="Followed Hyperlink" xfId="6065" builtinId="9" hidden="1"/>
    <cellStyle name="Followed Hyperlink" xfId="6067" builtinId="9" hidden="1"/>
    <cellStyle name="Followed Hyperlink" xfId="6069" builtinId="9" hidden="1"/>
    <cellStyle name="Followed Hyperlink" xfId="6071" builtinId="9" hidden="1"/>
    <cellStyle name="Followed Hyperlink" xfId="6073" builtinId="9" hidden="1"/>
    <cellStyle name="Followed Hyperlink" xfId="6075" builtinId="9" hidden="1"/>
    <cellStyle name="Followed Hyperlink" xfId="6077" builtinId="9" hidden="1"/>
    <cellStyle name="Followed Hyperlink" xfId="6079" builtinId="9" hidden="1"/>
    <cellStyle name="Followed Hyperlink" xfId="6081" builtinId="9" hidden="1"/>
    <cellStyle name="Followed Hyperlink" xfId="6083" builtinId="9" hidden="1"/>
    <cellStyle name="Followed Hyperlink" xfId="6085" builtinId="9" hidden="1"/>
    <cellStyle name="Followed Hyperlink" xfId="6087" builtinId="9" hidden="1"/>
    <cellStyle name="Followed Hyperlink" xfId="6089" builtinId="9" hidden="1"/>
    <cellStyle name="Followed Hyperlink" xfId="6091" builtinId="9" hidden="1"/>
    <cellStyle name="Followed Hyperlink" xfId="6093" builtinId="9" hidden="1"/>
    <cellStyle name="Followed Hyperlink" xfId="6095" builtinId="9" hidden="1"/>
    <cellStyle name="Followed Hyperlink" xfId="6097" builtinId="9" hidden="1"/>
    <cellStyle name="Followed Hyperlink" xfId="6099" builtinId="9" hidden="1"/>
    <cellStyle name="Followed Hyperlink" xfId="6101" builtinId="9" hidden="1"/>
    <cellStyle name="Followed Hyperlink" xfId="6103" builtinId="9" hidden="1"/>
    <cellStyle name="Followed Hyperlink" xfId="6105" builtinId="9" hidden="1"/>
    <cellStyle name="Followed Hyperlink" xfId="6107" builtinId="9" hidden="1"/>
    <cellStyle name="Followed Hyperlink" xfId="6109" builtinId="9" hidden="1"/>
    <cellStyle name="Followed Hyperlink" xfId="6111" builtinId="9" hidden="1"/>
    <cellStyle name="Followed Hyperlink" xfId="6113" builtinId="9" hidden="1"/>
    <cellStyle name="Followed Hyperlink" xfId="6115" builtinId="9" hidden="1"/>
    <cellStyle name="Followed Hyperlink" xfId="6117" builtinId="9" hidden="1"/>
    <cellStyle name="Followed Hyperlink" xfId="6119" builtinId="9" hidden="1"/>
    <cellStyle name="Followed Hyperlink" xfId="6121" builtinId="9" hidden="1"/>
    <cellStyle name="Followed Hyperlink" xfId="6123" builtinId="9" hidden="1"/>
    <cellStyle name="Followed Hyperlink" xfId="6125" builtinId="9" hidden="1"/>
    <cellStyle name="Followed Hyperlink" xfId="6127" builtinId="9" hidden="1"/>
    <cellStyle name="Followed Hyperlink" xfId="6129" builtinId="9" hidden="1"/>
    <cellStyle name="Followed Hyperlink" xfId="6131" builtinId="9" hidden="1"/>
    <cellStyle name="Followed Hyperlink" xfId="6133" builtinId="9" hidden="1"/>
    <cellStyle name="Followed Hyperlink" xfId="6135" builtinId="9" hidden="1"/>
    <cellStyle name="Followed Hyperlink" xfId="6137" builtinId="9" hidden="1"/>
    <cellStyle name="Followed Hyperlink" xfId="6139" builtinId="9" hidden="1"/>
    <cellStyle name="Followed Hyperlink" xfId="6141" builtinId="9" hidden="1"/>
    <cellStyle name="Followed Hyperlink" xfId="6143" builtinId="9" hidden="1"/>
    <cellStyle name="Followed Hyperlink" xfId="6145" builtinId="9" hidden="1"/>
    <cellStyle name="Followed Hyperlink" xfId="6147" builtinId="9" hidden="1"/>
    <cellStyle name="Followed Hyperlink" xfId="6149" builtinId="9" hidden="1"/>
    <cellStyle name="Followed Hyperlink" xfId="6151" builtinId="9" hidden="1"/>
    <cellStyle name="Followed Hyperlink" xfId="6153" builtinId="9" hidden="1"/>
    <cellStyle name="Followed Hyperlink" xfId="6155" builtinId="9" hidden="1"/>
    <cellStyle name="Followed Hyperlink" xfId="6157" builtinId="9" hidden="1"/>
    <cellStyle name="Followed Hyperlink" xfId="6159" builtinId="9" hidden="1"/>
    <cellStyle name="Followed Hyperlink" xfId="6161" builtinId="9" hidden="1"/>
    <cellStyle name="Followed Hyperlink" xfId="6163" builtinId="9" hidden="1"/>
    <cellStyle name="Followed Hyperlink" xfId="6165" builtinId="9" hidden="1"/>
    <cellStyle name="Followed Hyperlink" xfId="6167" builtinId="9" hidden="1"/>
    <cellStyle name="Followed Hyperlink" xfId="6169" builtinId="9" hidden="1"/>
    <cellStyle name="Followed Hyperlink" xfId="6171" builtinId="9" hidden="1"/>
    <cellStyle name="Followed Hyperlink" xfId="6173" builtinId="9" hidden="1"/>
    <cellStyle name="Followed Hyperlink" xfId="6175" builtinId="9" hidden="1"/>
    <cellStyle name="Followed Hyperlink" xfId="6177" builtinId="9" hidden="1"/>
    <cellStyle name="Followed Hyperlink" xfId="6179" builtinId="9" hidden="1"/>
    <cellStyle name="Followed Hyperlink" xfId="6181" builtinId="9" hidden="1"/>
    <cellStyle name="Followed Hyperlink" xfId="6183" builtinId="9" hidden="1"/>
    <cellStyle name="Followed Hyperlink" xfId="6185" builtinId="9" hidden="1"/>
    <cellStyle name="Followed Hyperlink" xfId="6187" builtinId="9" hidden="1"/>
    <cellStyle name="Followed Hyperlink" xfId="6189" builtinId="9" hidden="1"/>
    <cellStyle name="Followed Hyperlink" xfId="6191" builtinId="9" hidden="1"/>
    <cellStyle name="Followed Hyperlink" xfId="6193" builtinId="9" hidden="1"/>
    <cellStyle name="Followed Hyperlink" xfId="6195" builtinId="9" hidden="1"/>
    <cellStyle name="Followed Hyperlink" xfId="6197" builtinId="9" hidden="1"/>
    <cellStyle name="Followed Hyperlink" xfId="6199" builtinId="9" hidden="1"/>
    <cellStyle name="Followed Hyperlink" xfId="6201" builtinId="9" hidden="1"/>
    <cellStyle name="Followed Hyperlink" xfId="6203" builtinId="9" hidden="1"/>
    <cellStyle name="Followed Hyperlink" xfId="6205" builtinId="9" hidden="1"/>
    <cellStyle name="Followed Hyperlink" xfId="6207" builtinId="9" hidden="1"/>
    <cellStyle name="Followed Hyperlink" xfId="6209" builtinId="9" hidden="1"/>
    <cellStyle name="Followed Hyperlink" xfId="6211" builtinId="9" hidden="1"/>
    <cellStyle name="Followed Hyperlink" xfId="6213" builtinId="9" hidden="1"/>
    <cellStyle name="Followed Hyperlink" xfId="6215" builtinId="9" hidden="1"/>
    <cellStyle name="Followed Hyperlink" xfId="6217" builtinId="9" hidden="1"/>
    <cellStyle name="Followed Hyperlink" xfId="6219" builtinId="9" hidden="1"/>
    <cellStyle name="Followed Hyperlink" xfId="6221" builtinId="9" hidden="1"/>
    <cellStyle name="Followed Hyperlink" xfId="6223" builtinId="9" hidden="1"/>
    <cellStyle name="Followed Hyperlink" xfId="6225" builtinId="9" hidden="1"/>
    <cellStyle name="Followed Hyperlink" xfId="6227" builtinId="9" hidden="1"/>
    <cellStyle name="Followed Hyperlink" xfId="6229" builtinId="9" hidden="1"/>
    <cellStyle name="Followed Hyperlink" xfId="6231" builtinId="9" hidden="1"/>
    <cellStyle name="Followed Hyperlink" xfId="6233" builtinId="9" hidden="1"/>
    <cellStyle name="Followed Hyperlink" xfId="6235" builtinId="9" hidden="1"/>
    <cellStyle name="Followed Hyperlink" xfId="6237" builtinId="9" hidden="1"/>
    <cellStyle name="Followed Hyperlink" xfId="6239" builtinId="9" hidden="1"/>
    <cellStyle name="Followed Hyperlink" xfId="6241" builtinId="9" hidden="1"/>
    <cellStyle name="Followed Hyperlink" xfId="6243" builtinId="9" hidden="1"/>
    <cellStyle name="Followed Hyperlink" xfId="6245" builtinId="9" hidden="1"/>
    <cellStyle name="Followed Hyperlink" xfId="6247" builtinId="9" hidden="1"/>
    <cellStyle name="Followed Hyperlink" xfId="6249" builtinId="9" hidden="1"/>
    <cellStyle name="Followed Hyperlink" xfId="6251" builtinId="9" hidden="1"/>
    <cellStyle name="Followed Hyperlink" xfId="6253" builtinId="9" hidden="1"/>
    <cellStyle name="Followed Hyperlink" xfId="6255" builtinId="9" hidden="1"/>
    <cellStyle name="Followed Hyperlink" xfId="6257" builtinId="9" hidden="1"/>
    <cellStyle name="Followed Hyperlink" xfId="6259" builtinId="9" hidden="1"/>
    <cellStyle name="Followed Hyperlink" xfId="6261" builtinId="9" hidden="1"/>
    <cellStyle name="Followed Hyperlink" xfId="6263" builtinId="9" hidden="1"/>
    <cellStyle name="Followed Hyperlink" xfId="6265" builtinId="9" hidden="1"/>
    <cellStyle name="Followed Hyperlink" xfId="6267" builtinId="9" hidden="1"/>
    <cellStyle name="Followed Hyperlink" xfId="6269" builtinId="9" hidden="1"/>
    <cellStyle name="Followed Hyperlink" xfId="6271" builtinId="9" hidden="1"/>
    <cellStyle name="Followed Hyperlink" xfId="6273" builtinId="9" hidden="1"/>
    <cellStyle name="Followed Hyperlink" xfId="6275" builtinId="9" hidden="1"/>
    <cellStyle name="Followed Hyperlink" xfId="6277" builtinId="9" hidden="1"/>
    <cellStyle name="Followed Hyperlink" xfId="6279" builtinId="9" hidden="1"/>
    <cellStyle name="Followed Hyperlink" xfId="6281" builtinId="9" hidden="1"/>
    <cellStyle name="Followed Hyperlink" xfId="6283" builtinId="9" hidden="1"/>
    <cellStyle name="Followed Hyperlink" xfId="6285" builtinId="9" hidden="1"/>
    <cellStyle name="Followed Hyperlink" xfId="6287" builtinId="9" hidden="1"/>
    <cellStyle name="Followed Hyperlink" xfId="6289" builtinId="9" hidden="1"/>
    <cellStyle name="Followed Hyperlink" xfId="6291" builtinId="9" hidden="1"/>
    <cellStyle name="Followed Hyperlink" xfId="6293" builtinId="9" hidden="1"/>
    <cellStyle name="Followed Hyperlink" xfId="6295" builtinId="9" hidden="1"/>
    <cellStyle name="Followed Hyperlink" xfId="6297" builtinId="9" hidden="1"/>
    <cellStyle name="Followed Hyperlink" xfId="6299" builtinId="9" hidden="1"/>
    <cellStyle name="Followed Hyperlink" xfId="6301" builtinId="9" hidden="1"/>
    <cellStyle name="Followed Hyperlink" xfId="6303" builtinId="9" hidden="1"/>
    <cellStyle name="Followed Hyperlink" xfId="6305" builtinId="9" hidden="1"/>
    <cellStyle name="Fontin Sans" xfId="2664"/>
    <cellStyle name="Good" xfId="1319" builtinId="26" hidden="1"/>
    <cellStyle name="Heading 1" xfId="1315" builtinId="16" hidden="1"/>
    <cellStyle name="Heading 2" xfId="1316" builtinId="17" hidden="1"/>
    <cellStyle name="Heading 3" xfId="1317" builtinId="18" hidden="1"/>
    <cellStyle name="Heading 4" xfId="1318" builtinId="1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3" builtinId="8" hidden="1"/>
    <cellStyle name="Hyperlink" xfId="455" builtinId="8" hidden="1"/>
    <cellStyle name="Hyperlink" xfId="457" builtinId="8" hidden="1"/>
    <cellStyle name="Hyperlink" xfId="459" builtinId="8" hidden="1"/>
    <cellStyle name="Hyperlink" xfId="461" builtinId="8" hidden="1"/>
    <cellStyle name="Hyperlink" xfId="463" builtinId="8" hidden="1"/>
    <cellStyle name="Hyperlink" xfId="465" builtinId="8" hidden="1"/>
    <cellStyle name="Hyperlink" xfId="467" builtinId="8" hidden="1"/>
    <cellStyle name="Hyperlink" xfId="469" builtinId="8" hidden="1"/>
    <cellStyle name="Hyperlink" xfId="471" builtinId="8" hidden="1"/>
    <cellStyle name="Hyperlink" xfId="473" builtinId="8" hidden="1"/>
    <cellStyle name="Hyperlink" xfId="475" builtinId="8" hidden="1"/>
    <cellStyle name="Hyperlink" xfId="477" builtinId="8" hidden="1"/>
    <cellStyle name="Hyperlink" xfId="479" builtinId="8" hidden="1"/>
    <cellStyle name="Hyperlink" xfId="481" builtinId="8" hidden="1"/>
    <cellStyle name="Hyperlink" xfId="483" builtinId="8" hidden="1"/>
    <cellStyle name="Hyperlink" xfId="485" builtinId="8" hidden="1"/>
    <cellStyle name="Hyperlink" xfId="487" builtinId="8" hidden="1"/>
    <cellStyle name="Hyperlink" xfId="489" builtinId="8" hidden="1"/>
    <cellStyle name="Hyperlink" xfId="491" builtinId="8" hidden="1"/>
    <cellStyle name="Hyperlink" xfId="493" builtinId="8" hidden="1"/>
    <cellStyle name="Hyperlink" xfId="495" builtinId="8" hidden="1"/>
    <cellStyle name="Hyperlink" xfId="497" builtinId="8" hidden="1"/>
    <cellStyle name="Hyperlink" xfId="499" builtinId="8" hidden="1"/>
    <cellStyle name="Hyperlink" xfId="501" builtinId="8" hidden="1"/>
    <cellStyle name="Hyperlink" xfId="503" builtinId="8" hidden="1"/>
    <cellStyle name="Hyperlink" xfId="505" builtinId="8" hidden="1"/>
    <cellStyle name="Hyperlink" xfId="507" builtinId="8" hidden="1"/>
    <cellStyle name="Hyperlink" xfId="509" builtinId="8" hidden="1"/>
    <cellStyle name="Hyperlink" xfId="511" builtinId="8" hidden="1"/>
    <cellStyle name="Hyperlink" xfId="513" builtinId="8" hidden="1"/>
    <cellStyle name="Hyperlink" xfId="515" builtinId="8" hidden="1"/>
    <cellStyle name="Hyperlink" xfId="517" builtinId="8" hidden="1"/>
    <cellStyle name="Hyperlink" xfId="519" builtinId="8" hidden="1"/>
    <cellStyle name="Hyperlink" xfId="521" builtinId="8" hidden="1"/>
    <cellStyle name="Hyperlink" xfId="523" builtinId="8" hidden="1"/>
    <cellStyle name="Hyperlink" xfId="525" builtinId="8" hidden="1"/>
    <cellStyle name="Hyperlink" xfId="527" builtinId="8" hidden="1"/>
    <cellStyle name="Hyperlink" xfId="529" builtinId="8" hidden="1"/>
    <cellStyle name="Hyperlink" xfId="531" builtinId="8" hidden="1"/>
    <cellStyle name="Hyperlink" xfId="533" builtinId="8" hidden="1"/>
    <cellStyle name="Hyperlink" xfId="535" builtinId="8" hidden="1"/>
    <cellStyle name="Hyperlink" xfId="537" builtinId="8" hidden="1"/>
    <cellStyle name="Hyperlink" xfId="539" builtinId="8" hidden="1"/>
    <cellStyle name="Hyperlink" xfId="541" builtinId="8" hidden="1"/>
    <cellStyle name="Hyperlink" xfId="543" builtinId="8" hidden="1"/>
    <cellStyle name="Hyperlink" xfId="545" builtinId="8" hidden="1"/>
    <cellStyle name="Hyperlink" xfId="547" builtinId="8" hidden="1"/>
    <cellStyle name="Hyperlink" xfId="549" builtinId="8" hidden="1"/>
    <cellStyle name="Hyperlink" xfId="551" builtinId="8" hidden="1"/>
    <cellStyle name="Hyperlink" xfId="553" builtinId="8" hidden="1"/>
    <cellStyle name="Hyperlink" xfId="555" builtinId="8" hidden="1"/>
    <cellStyle name="Hyperlink" xfId="557" builtinId="8" hidden="1"/>
    <cellStyle name="Hyperlink" xfId="559" builtinId="8" hidden="1"/>
    <cellStyle name="Hyperlink" xfId="561" builtinId="8" hidden="1"/>
    <cellStyle name="Hyperlink" xfId="563" builtinId="8" hidden="1"/>
    <cellStyle name="Hyperlink" xfId="565" builtinId="8" hidden="1"/>
    <cellStyle name="Hyperlink" xfId="567" builtinId="8" hidden="1"/>
    <cellStyle name="Hyperlink" xfId="569" builtinId="8" hidden="1"/>
    <cellStyle name="Hyperlink" xfId="571" builtinId="8" hidden="1"/>
    <cellStyle name="Hyperlink" xfId="573" builtinId="8" hidden="1"/>
    <cellStyle name="Hyperlink" xfId="575" builtinId="8" hidden="1"/>
    <cellStyle name="Hyperlink" xfId="577" builtinId="8" hidden="1"/>
    <cellStyle name="Hyperlink" xfId="579" builtinId="8" hidden="1"/>
    <cellStyle name="Hyperlink" xfId="581" builtinId="8" hidden="1"/>
    <cellStyle name="Hyperlink" xfId="583" builtinId="8" hidden="1"/>
    <cellStyle name="Hyperlink" xfId="585" builtinId="8" hidden="1"/>
    <cellStyle name="Hyperlink" xfId="587" builtinId="8" hidden="1"/>
    <cellStyle name="Hyperlink" xfId="589" builtinId="8" hidden="1"/>
    <cellStyle name="Hyperlink" xfId="591" builtinId="8" hidden="1"/>
    <cellStyle name="Hyperlink" xfId="593" builtinId="8" hidden="1"/>
    <cellStyle name="Hyperlink" xfId="595" builtinId="8" hidden="1"/>
    <cellStyle name="Hyperlink" xfId="597" builtinId="8" hidden="1"/>
    <cellStyle name="Hyperlink" xfId="599" builtinId="8" hidden="1"/>
    <cellStyle name="Hyperlink" xfId="601" builtinId="8" hidden="1"/>
    <cellStyle name="Hyperlink" xfId="603" builtinId="8" hidden="1"/>
    <cellStyle name="Hyperlink" xfId="605" builtinId="8" hidden="1"/>
    <cellStyle name="Hyperlink" xfId="607" builtinId="8" hidden="1"/>
    <cellStyle name="Hyperlink" xfId="609" builtinId="8" hidden="1"/>
    <cellStyle name="Hyperlink" xfId="611" builtinId="8" hidden="1"/>
    <cellStyle name="Hyperlink" xfId="613" builtinId="8" hidden="1"/>
    <cellStyle name="Hyperlink" xfId="615" builtinId="8" hidden="1"/>
    <cellStyle name="Hyperlink" xfId="617" builtinId="8" hidden="1"/>
    <cellStyle name="Hyperlink" xfId="619" builtinId="8" hidden="1"/>
    <cellStyle name="Hyperlink" xfId="621" builtinId="8" hidden="1"/>
    <cellStyle name="Hyperlink" xfId="623" builtinId="8" hidden="1"/>
    <cellStyle name="Hyperlink" xfId="625" builtinId="8" hidden="1"/>
    <cellStyle name="Hyperlink" xfId="627" builtinId="8" hidden="1"/>
    <cellStyle name="Hyperlink" xfId="629" builtinId="8" hidden="1"/>
    <cellStyle name="Hyperlink" xfId="631" builtinId="8" hidden="1"/>
    <cellStyle name="Hyperlink" xfId="633" builtinId="8" hidden="1"/>
    <cellStyle name="Hyperlink" xfId="635" builtinId="8" hidden="1"/>
    <cellStyle name="Hyperlink" xfId="637" builtinId="8" hidden="1"/>
    <cellStyle name="Hyperlink" xfId="639" builtinId="8" hidden="1"/>
    <cellStyle name="Hyperlink" xfId="641" builtinId="8" hidden="1"/>
    <cellStyle name="Hyperlink" xfId="643" builtinId="8" hidden="1"/>
    <cellStyle name="Hyperlink" xfId="645" builtinId="8" hidden="1"/>
    <cellStyle name="Hyperlink" xfId="647" builtinId="8" hidden="1"/>
    <cellStyle name="Hyperlink" xfId="649" builtinId="8" hidden="1"/>
    <cellStyle name="Hyperlink" xfId="651" builtinId="8" hidden="1"/>
    <cellStyle name="Hyperlink" xfId="653" builtinId="8" hidden="1"/>
    <cellStyle name="Hyperlink" xfId="655" builtinId="8" hidden="1"/>
    <cellStyle name="Hyperlink" xfId="657" builtinId="8" hidden="1"/>
    <cellStyle name="Hyperlink" xfId="659" builtinId="8" hidden="1"/>
    <cellStyle name="Hyperlink" xfId="661" builtinId="8" hidden="1"/>
    <cellStyle name="Hyperlink" xfId="663" builtinId="8" hidden="1"/>
    <cellStyle name="Hyperlink" xfId="665" builtinId="8" hidden="1"/>
    <cellStyle name="Hyperlink" xfId="667" builtinId="8" hidden="1"/>
    <cellStyle name="Hyperlink" xfId="669" builtinId="8" hidden="1"/>
    <cellStyle name="Hyperlink" xfId="671" builtinId="8" hidden="1"/>
    <cellStyle name="Hyperlink" xfId="673" builtinId="8" hidden="1"/>
    <cellStyle name="Hyperlink" xfId="675" builtinId="8" hidden="1"/>
    <cellStyle name="Hyperlink" xfId="677" builtinId="8" hidden="1"/>
    <cellStyle name="Hyperlink" xfId="679" builtinId="8" hidden="1"/>
    <cellStyle name="Hyperlink" xfId="681" builtinId="8" hidden="1"/>
    <cellStyle name="Hyperlink" xfId="683" builtinId="8" hidden="1"/>
    <cellStyle name="Hyperlink" xfId="685" builtinId="8" hidden="1"/>
    <cellStyle name="Hyperlink" xfId="687" builtinId="8" hidden="1"/>
    <cellStyle name="Hyperlink" xfId="689" builtinId="8" hidden="1"/>
    <cellStyle name="Hyperlink" xfId="691" builtinId="8" hidden="1"/>
    <cellStyle name="Hyperlink" xfId="693" builtinId="8" hidden="1"/>
    <cellStyle name="Hyperlink" xfId="695" builtinId="8" hidden="1"/>
    <cellStyle name="Hyperlink" xfId="697" builtinId="8" hidden="1"/>
    <cellStyle name="Hyperlink" xfId="699" builtinId="8" hidden="1"/>
    <cellStyle name="Hyperlink" xfId="701" builtinId="8" hidden="1"/>
    <cellStyle name="Hyperlink" xfId="703" builtinId="8" hidden="1"/>
    <cellStyle name="Hyperlink" xfId="705" builtinId="8" hidden="1"/>
    <cellStyle name="Hyperlink" xfId="707" builtinId="8" hidden="1"/>
    <cellStyle name="Hyperlink" xfId="709" builtinId="8" hidden="1"/>
    <cellStyle name="Hyperlink" xfId="711" builtinId="8" hidden="1"/>
    <cellStyle name="Hyperlink" xfId="713" builtinId="8" hidden="1"/>
    <cellStyle name="Hyperlink" xfId="715" builtinId="8" hidden="1"/>
    <cellStyle name="Hyperlink" xfId="717" builtinId="8" hidden="1"/>
    <cellStyle name="Hyperlink" xfId="719" builtinId="8" hidden="1"/>
    <cellStyle name="Hyperlink" xfId="721" builtinId="8" hidden="1"/>
    <cellStyle name="Hyperlink" xfId="723" builtinId="8" hidden="1"/>
    <cellStyle name="Hyperlink" xfId="725" builtinId="8" hidden="1"/>
    <cellStyle name="Hyperlink" xfId="727" builtinId="8" hidden="1"/>
    <cellStyle name="Hyperlink" xfId="729" builtinId="8" hidden="1"/>
    <cellStyle name="Hyperlink" xfId="731" builtinId="8" hidden="1"/>
    <cellStyle name="Hyperlink" xfId="733" builtinId="8" hidden="1"/>
    <cellStyle name="Hyperlink" xfId="735" builtinId="8" hidden="1"/>
    <cellStyle name="Hyperlink" xfId="737" builtinId="8" hidden="1"/>
    <cellStyle name="Hyperlink" xfId="739" builtinId="8" hidden="1"/>
    <cellStyle name="Hyperlink" xfId="741" builtinId="8" hidden="1"/>
    <cellStyle name="Hyperlink" xfId="743" builtinId="8" hidden="1"/>
    <cellStyle name="Hyperlink" xfId="745" builtinId="8" hidden="1"/>
    <cellStyle name="Hyperlink" xfId="747" builtinId="8" hidden="1"/>
    <cellStyle name="Hyperlink" xfId="749" builtinId="8" hidden="1"/>
    <cellStyle name="Hyperlink" xfId="751" builtinId="8" hidden="1"/>
    <cellStyle name="Hyperlink" xfId="753" builtinId="8" hidden="1"/>
    <cellStyle name="Hyperlink" xfId="755" builtinId="8" hidden="1"/>
    <cellStyle name="Hyperlink" xfId="757" builtinId="8" hidden="1"/>
    <cellStyle name="Hyperlink" xfId="759" builtinId="8" hidden="1"/>
    <cellStyle name="Hyperlink" xfId="761" builtinId="8" hidden="1"/>
    <cellStyle name="Hyperlink" xfId="763" builtinId="8" hidden="1"/>
    <cellStyle name="Hyperlink" xfId="765" builtinId="8" hidden="1"/>
    <cellStyle name="Hyperlink" xfId="767" builtinId="8" hidden="1"/>
    <cellStyle name="Hyperlink" xfId="769" builtinId="8" hidden="1"/>
    <cellStyle name="Hyperlink" xfId="771" builtinId="8" hidden="1"/>
    <cellStyle name="Hyperlink" xfId="773" builtinId="8" hidden="1"/>
    <cellStyle name="Hyperlink" xfId="775" builtinId="8" hidden="1"/>
    <cellStyle name="Hyperlink" xfId="777" builtinId="8" hidden="1"/>
    <cellStyle name="Hyperlink" xfId="779" builtinId="8" hidden="1"/>
    <cellStyle name="Hyperlink" xfId="781" builtinId="8" hidden="1"/>
    <cellStyle name="Hyperlink" xfId="783" builtinId="8" hidden="1"/>
    <cellStyle name="Hyperlink" xfId="785" builtinId="8" hidden="1"/>
    <cellStyle name="Hyperlink" xfId="787" builtinId="8" hidden="1"/>
    <cellStyle name="Hyperlink" xfId="789" builtinId="8" hidden="1"/>
    <cellStyle name="Hyperlink" xfId="791" builtinId="8" hidden="1"/>
    <cellStyle name="Hyperlink" xfId="793" builtinId="8" hidden="1"/>
    <cellStyle name="Hyperlink" xfId="795" builtinId="8" hidden="1"/>
    <cellStyle name="Hyperlink" xfId="797" builtinId="8" hidden="1"/>
    <cellStyle name="Hyperlink" xfId="799" builtinId="8" hidden="1"/>
    <cellStyle name="Hyperlink" xfId="801" builtinId="8" hidden="1"/>
    <cellStyle name="Hyperlink" xfId="803" builtinId="8" hidden="1"/>
    <cellStyle name="Hyperlink" xfId="805" builtinId="8" hidden="1"/>
    <cellStyle name="Hyperlink" xfId="807" builtinId="8" hidden="1"/>
    <cellStyle name="Hyperlink" xfId="809" builtinId="8" hidden="1"/>
    <cellStyle name="Hyperlink" xfId="811" builtinId="8" hidden="1"/>
    <cellStyle name="Hyperlink" xfId="813" builtinId="8" hidden="1"/>
    <cellStyle name="Hyperlink" xfId="815" builtinId="8" hidden="1"/>
    <cellStyle name="Hyperlink" xfId="817" builtinId="8" hidden="1"/>
    <cellStyle name="Hyperlink" xfId="819" builtinId="8" hidden="1"/>
    <cellStyle name="Hyperlink" xfId="821" builtinId="8" hidden="1"/>
    <cellStyle name="Hyperlink" xfId="823" builtinId="8" hidden="1"/>
    <cellStyle name="Hyperlink" xfId="825" builtinId="8" hidden="1"/>
    <cellStyle name="Hyperlink" xfId="827" builtinId="8" hidden="1"/>
    <cellStyle name="Hyperlink" xfId="829" builtinId="8" hidden="1"/>
    <cellStyle name="Hyperlink" xfId="831" builtinId="8" hidden="1"/>
    <cellStyle name="Hyperlink" xfId="833" builtinId="8" hidden="1"/>
    <cellStyle name="Hyperlink" xfId="835" builtinId="8" hidden="1"/>
    <cellStyle name="Hyperlink" xfId="837" builtinId="8" hidden="1"/>
    <cellStyle name="Hyperlink" xfId="839" builtinId="8" hidden="1"/>
    <cellStyle name="Hyperlink" xfId="841" builtinId="8" hidden="1"/>
    <cellStyle name="Hyperlink" xfId="843" builtinId="8" hidden="1"/>
    <cellStyle name="Hyperlink" xfId="845" builtinId="8" hidden="1"/>
    <cellStyle name="Hyperlink" xfId="847" builtinId="8" hidden="1"/>
    <cellStyle name="Hyperlink" xfId="849" builtinId="8" hidden="1"/>
    <cellStyle name="Hyperlink" xfId="851" builtinId="8" hidden="1"/>
    <cellStyle name="Hyperlink" xfId="853" builtinId="8" hidden="1"/>
    <cellStyle name="Hyperlink" xfId="855" builtinId="8" hidden="1"/>
    <cellStyle name="Hyperlink" xfId="857" builtinId="8" hidden="1"/>
    <cellStyle name="Hyperlink" xfId="859" builtinId="8" hidden="1"/>
    <cellStyle name="Hyperlink" xfId="861" builtinId="8" hidden="1"/>
    <cellStyle name="Hyperlink" xfId="863" builtinId="8" hidden="1"/>
    <cellStyle name="Hyperlink" xfId="865" builtinId="8" hidden="1"/>
    <cellStyle name="Hyperlink" xfId="867" builtinId="8" hidden="1"/>
    <cellStyle name="Hyperlink" xfId="869" builtinId="8" hidden="1"/>
    <cellStyle name="Hyperlink" xfId="871" builtinId="8" hidden="1"/>
    <cellStyle name="Hyperlink" xfId="873" builtinId="8" hidden="1"/>
    <cellStyle name="Hyperlink" xfId="875" builtinId="8" hidden="1"/>
    <cellStyle name="Hyperlink" xfId="877" builtinId="8" hidden="1"/>
    <cellStyle name="Hyperlink" xfId="879" builtinId="8" hidden="1"/>
    <cellStyle name="Hyperlink" xfId="881" builtinId="8" hidden="1"/>
    <cellStyle name="Hyperlink" xfId="883" builtinId="8" hidden="1"/>
    <cellStyle name="Hyperlink" xfId="885" builtinId="8" hidden="1"/>
    <cellStyle name="Hyperlink" xfId="887" builtinId="8" hidden="1"/>
    <cellStyle name="Hyperlink" xfId="889" builtinId="8" hidden="1"/>
    <cellStyle name="Hyperlink" xfId="891" builtinId="8" hidden="1"/>
    <cellStyle name="Hyperlink" xfId="893" builtinId="8" hidden="1"/>
    <cellStyle name="Hyperlink" xfId="895" builtinId="8" hidden="1"/>
    <cellStyle name="Hyperlink" xfId="897" builtinId="8" hidden="1"/>
    <cellStyle name="Hyperlink" xfId="899" builtinId="8" hidden="1"/>
    <cellStyle name="Hyperlink" xfId="901" builtinId="8" hidden="1"/>
    <cellStyle name="Hyperlink" xfId="903" builtinId="8" hidden="1"/>
    <cellStyle name="Hyperlink" xfId="905" builtinId="8" hidden="1"/>
    <cellStyle name="Hyperlink" xfId="907" builtinId="8" hidden="1"/>
    <cellStyle name="Hyperlink" xfId="909" builtinId="8" hidden="1"/>
    <cellStyle name="Hyperlink" xfId="911" builtinId="8" hidden="1"/>
    <cellStyle name="Hyperlink" xfId="913" builtinId="8" hidden="1"/>
    <cellStyle name="Hyperlink" xfId="915" builtinId="8" hidden="1"/>
    <cellStyle name="Hyperlink" xfId="917" builtinId="8" hidden="1"/>
    <cellStyle name="Hyperlink" xfId="919" builtinId="8" hidden="1"/>
    <cellStyle name="Hyperlink" xfId="921" builtinId="8" hidden="1"/>
    <cellStyle name="Hyperlink" xfId="923" builtinId="8" hidden="1"/>
    <cellStyle name="Hyperlink" xfId="925" builtinId="8" hidden="1"/>
    <cellStyle name="Hyperlink" xfId="927" builtinId="8" hidden="1"/>
    <cellStyle name="Hyperlink" xfId="929" builtinId="8" hidden="1"/>
    <cellStyle name="Hyperlink" xfId="931" builtinId="8" hidden="1"/>
    <cellStyle name="Hyperlink" xfId="933" builtinId="8" hidden="1"/>
    <cellStyle name="Hyperlink" xfId="935" builtinId="8" hidden="1"/>
    <cellStyle name="Hyperlink" xfId="937" builtinId="8" hidden="1"/>
    <cellStyle name="Hyperlink" xfId="939" builtinId="8" hidden="1"/>
    <cellStyle name="Hyperlink" xfId="941" builtinId="8" hidden="1"/>
    <cellStyle name="Hyperlink" xfId="943" builtinId="8" hidden="1"/>
    <cellStyle name="Hyperlink" xfId="945" builtinId="8" hidden="1"/>
    <cellStyle name="Hyperlink" xfId="947" builtinId="8" hidden="1"/>
    <cellStyle name="Hyperlink" xfId="949" builtinId="8" hidden="1"/>
    <cellStyle name="Hyperlink" xfId="951" builtinId="8" hidden="1"/>
    <cellStyle name="Hyperlink" xfId="953" builtinId="8" hidden="1"/>
    <cellStyle name="Hyperlink" xfId="955" builtinId="8" hidden="1"/>
    <cellStyle name="Hyperlink" xfId="957" builtinId="8" hidden="1"/>
    <cellStyle name="Hyperlink" xfId="959" builtinId="8" hidden="1"/>
    <cellStyle name="Hyperlink" xfId="961" builtinId="8" hidden="1"/>
    <cellStyle name="Hyperlink" xfId="963" builtinId="8" hidden="1"/>
    <cellStyle name="Hyperlink" xfId="965" builtinId="8" hidden="1"/>
    <cellStyle name="Hyperlink" xfId="967" builtinId="8" hidden="1"/>
    <cellStyle name="Hyperlink" xfId="969" builtinId="8" hidden="1"/>
    <cellStyle name="Hyperlink" xfId="971" builtinId="8" hidden="1"/>
    <cellStyle name="Hyperlink" xfId="973" builtinId="8" hidden="1"/>
    <cellStyle name="Hyperlink" xfId="975" builtinId="8" hidden="1"/>
    <cellStyle name="Hyperlink" xfId="977" builtinId="8" hidden="1"/>
    <cellStyle name="Hyperlink" xfId="979" builtinId="8" hidden="1"/>
    <cellStyle name="Hyperlink" xfId="981" builtinId="8" hidden="1"/>
    <cellStyle name="Hyperlink" xfId="983" builtinId="8" hidden="1"/>
    <cellStyle name="Hyperlink" xfId="985" builtinId="8" hidden="1"/>
    <cellStyle name="Hyperlink" xfId="987" builtinId="8" hidden="1"/>
    <cellStyle name="Hyperlink" xfId="989" builtinId="8" hidden="1"/>
    <cellStyle name="Hyperlink" xfId="991" builtinId="8" hidden="1"/>
    <cellStyle name="Hyperlink" xfId="993" builtinId="8" hidden="1"/>
    <cellStyle name="Hyperlink" xfId="995" builtinId="8" hidden="1"/>
    <cellStyle name="Hyperlink" xfId="997" builtinId="8" hidden="1"/>
    <cellStyle name="Hyperlink" xfId="999" builtinId="8" hidden="1"/>
    <cellStyle name="Hyperlink" xfId="1001" builtinId="8" hidden="1"/>
    <cellStyle name="Hyperlink" xfId="1003" builtinId="8" hidden="1"/>
    <cellStyle name="Hyperlink" xfId="1005" builtinId="8" hidden="1"/>
    <cellStyle name="Hyperlink" xfId="1007" builtinId="8" hidden="1"/>
    <cellStyle name="Hyperlink" xfId="1009" builtinId="8" hidden="1"/>
    <cellStyle name="Hyperlink" xfId="1011" builtinId="8" hidden="1"/>
    <cellStyle name="Hyperlink" xfId="1013" builtinId="8" hidden="1"/>
    <cellStyle name="Hyperlink" xfId="1015" builtinId="8" hidden="1"/>
    <cellStyle name="Hyperlink" xfId="1017" builtinId="8" hidden="1"/>
    <cellStyle name="Hyperlink" xfId="1019" builtinId="8" hidden="1"/>
    <cellStyle name="Hyperlink" xfId="1021" builtinId="8" hidden="1"/>
    <cellStyle name="Hyperlink" xfId="1023" builtinId="8" hidden="1"/>
    <cellStyle name="Hyperlink" xfId="1025" builtinId="8" hidden="1"/>
    <cellStyle name="Hyperlink" xfId="1027" builtinId="8" hidden="1"/>
    <cellStyle name="Hyperlink" xfId="1029" builtinId="8" hidden="1"/>
    <cellStyle name="Hyperlink" xfId="1031" builtinId="8" hidden="1"/>
    <cellStyle name="Hyperlink" xfId="1033" builtinId="8" hidden="1"/>
    <cellStyle name="Hyperlink" xfId="1035" builtinId="8" hidden="1"/>
    <cellStyle name="Hyperlink" xfId="1037" builtinId="8" hidden="1"/>
    <cellStyle name="Hyperlink" xfId="1039" builtinId="8" hidden="1"/>
    <cellStyle name="Hyperlink" xfId="1041" builtinId="8" hidden="1"/>
    <cellStyle name="Hyperlink" xfId="1043" builtinId="8" hidden="1"/>
    <cellStyle name="Hyperlink" xfId="1045" builtinId="8" hidden="1"/>
    <cellStyle name="Hyperlink" xfId="1047" builtinId="8" hidden="1"/>
    <cellStyle name="Hyperlink" xfId="1049" builtinId="8" hidden="1"/>
    <cellStyle name="Hyperlink" xfId="1051" builtinId="8" hidden="1"/>
    <cellStyle name="Hyperlink" xfId="1053" builtinId="8" hidden="1"/>
    <cellStyle name="Hyperlink" xfId="1055" builtinId="8" hidden="1"/>
    <cellStyle name="Hyperlink" xfId="1057" builtinId="8" hidden="1"/>
    <cellStyle name="Hyperlink" xfId="1059" builtinId="8" hidden="1"/>
    <cellStyle name="Hyperlink" xfId="1061" builtinId="8" hidden="1"/>
    <cellStyle name="Hyperlink" xfId="1063" builtinId="8" hidden="1"/>
    <cellStyle name="Hyperlink" xfId="1065" builtinId="8" hidden="1"/>
    <cellStyle name="Hyperlink" xfId="1067" builtinId="8" hidden="1"/>
    <cellStyle name="Hyperlink" xfId="1069" builtinId="8" hidden="1"/>
    <cellStyle name="Hyperlink" xfId="1071" builtinId="8" hidden="1"/>
    <cellStyle name="Hyperlink" xfId="1073" builtinId="8" hidden="1"/>
    <cellStyle name="Hyperlink" xfId="1075" builtinId="8" hidden="1"/>
    <cellStyle name="Hyperlink" xfId="1077" builtinId="8" hidden="1"/>
    <cellStyle name="Hyperlink" xfId="1079" builtinId="8" hidden="1"/>
    <cellStyle name="Hyperlink" xfId="1081" builtinId="8" hidden="1"/>
    <cellStyle name="Hyperlink" xfId="1083" builtinId="8" hidden="1"/>
    <cellStyle name="Hyperlink" xfId="1085" builtinId="8" hidden="1"/>
    <cellStyle name="Hyperlink" xfId="1087" builtinId="8" hidden="1"/>
    <cellStyle name="Hyperlink" xfId="1089" builtinId="8" hidden="1"/>
    <cellStyle name="Hyperlink" xfId="1091" builtinId="8" hidden="1"/>
    <cellStyle name="Hyperlink" xfId="1093" builtinId="8" hidden="1"/>
    <cellStyle name="Hyperlink" xfId="1095" builtinId="8" hidden="1"/>
    <cellStyle name="Hyperlink" xfId="1097" builtinId="8" hidden="1"/>
    <cellStyle name="Hyperlink" xfId="1099" builtinId="8" hidden="1"/>
    <cellStyle name="Hyperlink" xfId="1101" builtinId="8" hidden="1"/>
    <cellStyle name="Hyperlink" xfId="1103" builtinId="8" hidden="1"/>
    <cellStyle name="Hyperlink" xfId="1105" builtinId="8" hidden="1"/>
    <cellStyle name="Hyperlink" xfId="1107" builtinId="8" hidden="1"/>
    <cellStyle name="Hyperlink" xfId="1109" builtinId="8" hidden="1"/>
    <cellStyle name="Hyperlink" xfId="1111" builtinId="8" hidden="1"/>
    <cellStyle name="Hyperlink" xfId="1113" builtinId="8" hidden="1"/>
    <cellStyle name="Hyperlink" xfId="1115" builtinId="8" hidden="1"/>
    <cellStyle name="Hyperlink" xfId="1117" builtinId="8" hidden="1"/>
    <cellStyle name="Hyperlink" xfId="1119" builtinId="8" hidden="1"/>
    <cellStyle name="Hyperlink" xfId="1121" builtinId="8" hidden="1"/>
    <cellStyle name="Hyperlink" xfId="1123" builtinId="8" hidden="1"/>
    <cellStyle name="Hyperlink" xfId="1125" builtinId="8" hidden="1"/>
    <cellStyle name="Hyperlink" xfId="1127" builtinId="8" hidden="1"/>
    <cellStyle name="Hyperlink" xfId="1129" builtinId="8" hidden="1"/>
    <cellStyle name="Hyperlink" xfId="1131" builtinId="8" hidden="1"/>
    <cellStyle name="Hyperlink" xfId="1133" builtinId="8" hidden="1"/>
    <cellStyle name="Hyperlink" xfId="1135" builtinId="8" hidden="1"/>
    <cellStyle name="Hyperlink" xfId="1137" builtinId="8" hidden="1"/>
    <cellStyle name="Hyperlink" xfId="1139" builtinId="8" hidden="1"/>
    <cellStyle name="Hyperlink" xfId="1141" builtinId="8" hidden="1"/>
    <cellStyle name="Hyperlink" xfId="1143" builtinId="8" hidden="1"/>
    <cellStyle name="Hyperlink" xfId="1145" builtinId="8" hidden="1"/>
    <cellStyle name="Hyperlink" xfId="1147" builtinId="8" hidden="1"/>
    <cellStyle name="Hyperlink" xfId="1149" builtinId="8" hidden="1"/>
    <cellStyle name="Hyperlink" xfId="1151" builtinId="8" hidden="1"/>
    <cellStyle name="Hyperlink" xfId="1153" builtinId="8" hidden="1"/>
    <cellStyle name="Hyperlink" xfId="1155" builtinId="8" hidden="1"/>
    <cellStyle name="Hyperlink" xfId="1157" builtinId="8" hidden="1"/>
    <cellStyle name="Hyperlink" xfId="1159" builtinId="8" hidden="1"/>
    <cellStyle name="Hyperlink" xfId="1161" builtinId="8" hidden="1"/>
    <cellStyle name="Hyperlink" xfId="1163" builtinId="8" hidden="1"/>
    <cellStyle name="Hyperlink" xfId="1165" builtinId="8" hidden="1"/>
    <cellStyle name="Hyperlink" xfId="1167" builtinId="8" hidden="1"/>
    <cellStyle name="Hyperlink" xfId="1169" builtinId="8" hidden="1"/>
    <cellStyle name="Hyperlink" xfId="1171" builtinId="8" hidden="1"/>
    <cellStyle name="Hyperlink" xfId="1173" builtinId="8" hidden="1"/>
    <cellStyle name="Hyperlink" xfId="1175" builtinId="8" hidden="1"/>
    <cellStyle name="Hyperlink" xfId="1177" builtinId="8" hidden="1"/>
    <cellStyle name="Hyperlink" xfId="1179" builtinId="8" hidden="1"/>
    <cellStyle name="Hyperlink" xfId="1181" builtinId="8" hidden="1"/>
    <cellStyle name="Hyperlink" xfId="1183" builtinId="8" hidden="1"/>
    <cellStyle name="Hyperlink" xfId="1185" builtinId="8" hidden="1"/>
    <cellStyle name="Hyperlink" xfId="1187" builtinId="8" hidden="1"/>
    <cellStyle name="Hyperlink" xfId="1189" builtinId="8" hidden="1"/>
    <cellStyle name="Hyperlink" xfId="1191" builtinId="8" hidden="1"/>
    <cellStyle name="Hyperlink" xfId="1193" builtinId="8" hidden="1"/>
    <cellStyle name="Hyperlink" xfId="1195" builtinId="8" hidden="1"/>
    <cellStyle name="Hyperlink" xfId="1197" builtinId="8" hidden="1"/>
    <cellStyle name="Hyperlink" xfId="1199" builtinId="8" hidden="1"/>
    <cellStyle name="Hyperlink" xfId="1201" builtinId="8" hidden="1"/>
    <cellStyle name="Hyperlink" xfId="1203" builtinId="8" hidden="1"/>
    <cellStyle name="Hyperlink" xfId="1205" builtinId="8" hidden="1"/>
    <cellStyle name="Hyperlink" xfId="1207" builtinId="8" hidden="1"/>
    <cellStyle name="Hyperlink" xfId="1209" builtinId="8" hidden="1"/>
    <cellStyle name="Hyperlink" xfId="1211" builtinId="8" hidden="1"/>
    <cellStyle name="Hyperlink" xfId="1213" builtinId="8" hidden="1"/>
    <cellStyle name="Hyperlink" xfId="1215" builtinId="8" hidden="1"/>
    <cellStyle name="Hyperlink" xfId="1217" builtinId="8" hidden="1"/>
    <cellStyle name="Hyperlink" xfId="1219" builtinId="8" hidden="1"/>
    <cellStyle name="Hyperlink" xfId="1221" builtinId="8" hidden="1"/>
    <cellStyle name="Hyperlink" xfId="1223" builtinId="8" hidden="1"/>
    <cellStyle name="Hyperlink" xfId="1225" builtinId="8" hidden="1"/>
    <cellStyle name="Hyperlink" xfId="1227" builtinId="8" hidden="1"/>
    <cellStyle name="Hyperlink" xfId="1229" builtinId="8" hidden="1"/>
    <cellStyle name="Hyperlink" xfId="1231" builtinId="8" hidden="1"/>
    <cellStyle name="Hyperlink" xfId="1233" builtinId="8" hidden="1"/>
    <cellStyle name="Hyperlink" xfId="1235" builtinId="8" hidden="1"/>
    <cellStyle name="Hyperlink" xfId="1237" builtinId="8" hidden="1"/>
    <cellStyle name="Hyperlink" xfId="1239" builtinId="8" hidden="1"/>
    <cellStyle name="Hyperlink" xfId="1241" builtinId="8" hidden="1"/>
    <cellStyle name="Hyperlink" xfId="1243" builtinId="8" hidden="1"/>
    <cellStyle name="Hyperlink" xfId="1245" builtinId="8" hidden="1"/>
    <cellStyle name="Hyperlink" xfId="1247" builtinId="8" hidden="1"/>
    <cellStyle name="Hyperlink" xfId="1249" builtinId="8" hidden="1"/>
    <cellStyle name="Hyperlink" xfId="1251" builtinId="8" hidden="1"/>
    <cellStyle name="Hyperlink" xfId="1253" builtinId="8" hidden="1"/>
    <cellStyle name="Hyperlink" xfId="1255" builtinId="8" hidden="1"/>
    <cellStyle name="Hyperlink" xfId="1257" builtinId="8" hidden="1"/>
    <cellStyle name="Hyperlink" xfId="1259" builtinId="8" hidden="1"/>
    <cellStyle name="Hyperlink" xfId="1261" builtinId="8" hidden="1"/>
    <cellStyle name="Hyperlink" xfId="1263" builtinId="8" hidden="1"/>
    <cellStyle name="Hyperlink" xfId="1265" builtinId="8" hidden="1"/>
    <cellStyle name="Hyperlink" xfId="1267" builtinId="8" hidden="1"/>
    <cellStyle name="Hyperlink" xfId="1269" builtinId="8" hidden="1"/>
    <cellStyle name="Hyperlink" xfId="1271" builtinId="8" hidden="1"/>
    <cellStyle name="Hyperlink" xfId="1273" builtinId="8" hidden="1"/>
    <cellStyle name="Hyperlink" xfId="1275" builtinId="8" hidden="1"/>
    <cellStyle name="Hyperlink" xfId="1277" builtinId="8" hidden="1"/>
    <cellStyle name="Hyperlink" xfId="1279" builtinId="8" hidden="1"/>
    <cellStyle name="Hyperlink" xfId="1281" builtinId="8" hidden="1"/>
    <cellStyle name="Hyperlink" xfId="1283" builtinId="8" hidden="1"/>
    <cellStyle name="Hyperlink" xfId="1285" builtinId="8" hidden="1"/>
    <cellStyle name="Hyperlink" xfId="1287" builtinId="8" hidden="1"/>
    <cellStyle name="Hyperlink" xfId="1289" builtinId="8" hidden="1"/>
    <cellStyle name="Hyperlink" xfId="1291" builtinId="8" hidden="1"/>
    <cellStyle name="Hyperlink" xfId="1293" builtinId="8" hidden="1"/>
    <cellStyle name="Hyperlink" xfId="1295" builtinId="8" hidden="1"/>
    <cellStyle name="Hyperlink" xfId="1297" builtinId="8" hidden="1"/>
    <cellStyle name="Hyperlink" xfId="1299" builtinId="8" hidden="1"/>
    <cellStyle name="Hyperlink" xfId="1301" builtinId="8" hidden="1"/>
    <cellStyle name="Hyperlink" xfId="1303" builtinId="8" hidden="1"/>
    <cellStyle name="Hyperlink" xfId="1305" builtinId="8" hidden="1"/>
    <cellStyle name="Hyperlink" xfId="1307" builtinId="8" hidden="1"/>
    <cellStyle name="Hyperlink" xfId="1354" builtinId="8" hidden="1"/>
    <cellStyle name="Hyperlink" xfId="1356" builtinId="8" hidden="1"/>
    <cellStyle name="Hyperlink" xfId="1358" builtinId="8" hidden="1"/>
    <cellStyle name="Hyperlink" xfId="1360" builtinId="8" hidden="1"/>
    <cellStyle name="Hyperlink" xfId="1362" builtinId="8" hidden="1"/>
    <cellStyle name="Hyperlink" xfId="1364" builtinId="8" hidden="1"/>
    <cellStyle name="Hyperlink" xfId="1366" builtinId="8" hidden="1"/>
    <cellStyle name="Hyperlink" xfId="1368" builtinId="8" hidden="1"/>
    <cellStyle name="Hyperlink" xfId="1370" builtinId="8" hidden="1"/>
    <cellStyle name="Hyperlink" xfId="1372" builtinId="8" hidden="1"/>
    <cellStyle name="Hyperlink" xfId="1374" builtinId="8" hidden="1"/>
    <cellStyle name="Hyperlink" xfId="1376" builtinId="8" hidden="1"/>
    <cellStyle name="Hyperlink" xfId="1378" builtinId="8" hidden="1"/>
    <cellStyle name="Hyperlink" xfId="1380" builtinId="8" hidden="1"/>
    <cellStyle name="Hyperlink" xfId="1382" builtinId="8" hidden="1"/>
    <cellStyle name="Hyperlink" xfId="1384" builtinId="8" hidden="1"/>
    <cellStyle name="Hyperlink" xfId="1386" builtinId="8" hidden="1"/>
    <cellStyle name="Hyperlink" xfId="1388" builtinId="8" hidden="1"/>
    <cellStyle name="Hyperlink" xfId="1390" builtinId="8" hidden="1"/>
    <cellStyle name="Hyperlink" xfId="1392" builtinId="8" hidden="1"/>
    <cellStyle name="Hyperlink" xfId="1394" builtinId="8" hidden="1"/>
    <cellStyle name="Hyperlink" xfId="1396" builtinId="8" hidden="1"/>
    <cellStyle name="Hyperlink" xfId="1398" builtinId="8" hidden="1"/>
    <cellStyle name="Hyperlink" xfId="1400" builtinId="8" hidden="1"/>
    <cellStyle name="Hyperlink" xfId="1402" builtinId="8" hidden="1"/>
    <cellStyle name="Hyperlink" xfId="1404" builtinId="8" hidden="1"/>
    <cellStyle name="Hyperlink" xfId="1406" builtinId="8" hidden="1"/>
    <cellStyle name="Hyperlink" xfId="1408" builtinId="8" hidden="1"/>
    <cellStyle name="Hyperlink" xfId="1410" builtinId="8" hidden="1"/>
    <cellStyle name="Hyperlink" xfId="1412" builtinId="8" hidden="1"/>
    <cellStyle name="Hyperlink" xfId="1414" builtinId="8" hidden="1"/>
    <cellStyle name="Hyperlink" xfId="1416" builtinId="8" hidden="1"/>
    <cellStyle name="Hyperlink" xfId="1418" builtinId="8" hidden="1"/>
    <cellStyle name="Hyperlink" xfId="1420" builtinId="8" hidden="1"/>
    <cellStyle name="Hyperlink" xfId="1422" builtinId="8" hidden="1"/>
    <cellStyle name="Hyperlink" xfId="1424" builtinId="8" hidden="1"/>
    <cellStyle name="Hyperlink" xfId="1426" builtinId="8" hidden="1"/>
    <cellStyle name="Hyperlink" xfId="1428" builtinId="8" hidden="1"/>
    <cellStyle name="Hyperlink" xfId="1430" builtinId="8" hidden="1"/>
    <cellStyle name="Hyperlink" xfId="1432" builtinId="8" hidden="1"/>
    <cellStyle name="Hyperlink" xfId="1434" builtinId="8" hidden="1"/>
    <cellStyle name="Hyperlink" xfId="1436" builtinId="8" hidden="1"/>
    <cellStyle name="Hyperlink" xfId="1438" builtinId="8" hidden="1"/>
    <cellStyle name="Hyperlink" xfId="1440" builtinId="8" hidden="1"/>
    <cellStyle name="Hyperlink" xfId="1442" builtinId="8" hidden="1"/>
    <cellStyle name="Hyperlink" xfId="1444" builtinId="8" hidden="1"/>
    <cellStyle name="Hyperlink" xfId="1446" builtinId="8" hidden="1"/>
    <cellStyle name="Hyperlink" xfId="1448" builtinId="8" hidden="1"/>
    <cellStyle name="Hyperlink" xfId="1450" builtinId="8" hidden="1"/>
    <cellStyle name="Hyperlink" xfId="1452" builtinId="8" hidden="1"/>
    <cellStyle name="Hyperlink" xfId="1454" builtinId="8" hidden="1"/>
    <cellStyle name="Hyperlink" xfId="1456" builtinId="8" hidden="1"/>
    <cellStyle name="Hyperlink" xfId="1458" builtinId="8" hidden="1"/>
    <cellStyle name="Hyperlink" xfId="1460" builtinId="8" hidden="1"/>
    <cellStyle name="Hyperlink" xfId="1462" builtinId="8" hidden="1"/>
    <cellStyle name="Hyperlink" xfId="1464" builtinId="8" hidden="1"/>
    <cellStyle name="Hyperlink" xfId="1466" builtinId="8" hidden="1"/>
    <cellStyle name="Hyperlink" xfId="1468" builtinId="8" hidden="1"/>
    <cellStyle name="Hyperlink" xfId="1470" builtinId="8" hidden="1"/>
    <cellStyle name="Hyperlink" xfId="1472" builtinId="8" hidden="1"/>
    <cellStyle name="Hyperlink" xfId="1474" builtinId="8" hidden="1"/>
    <cellStyle name="Hyperlink" xfId="1476" builtinId="8" hidden="1"/>
    <cellStyle name="Hyperlink" xfId="1478" builtinId="8" hidden="1"/>
    <cellStyle name="Hyperlink" xfId="1480" builtinId="8" hidden="1"/>
    <cellStyle name="Hyperlink" xfId="1482" builtinId="8" hidden="1"/>
    <cellStyle name="Hyperlink" xfId="1484" builtinId="8" hidden="1"/>
    <cellStyle name="Hyperlink" xfId="1486" builtinId="8" hidden="1"/>
    <cellStyle name="Hyperlink" xfId="1488" builtinId="8" hidden="1"/>
    <cellStyle name="Hyperlink" xfId="1490" builtinId="8" hidden="1"/>
    <cellStyle name="Hyperlink" xfId="1492" builtinId="8" hidden="1"/>
    <cellStyle name="Hyperlink" xfId="1494" builtinId="8" hidden="1"/>
    <cellStyle name="Hyperlink" xfId="1496" builtinId="8" hidden="1"/>
    <cellStyle name="Hyperlink" xfId="1498" builtinId="8" hidden="1"/>
    <cellStyle name="Hyperlink" xfId="1500" builtinId="8" hidden="1"/>
    <cellStyle name="Hyperlink" xfId="1502" builtinId="8" hidden="1"/>
    <cellStyle name="Hyperlink" xfId="1504" builtinId="8" hidden="1"/>
    <cellStyle name="Hyperlink" xfId="1506" builtinId="8" hidden="1"/>
    <cellStyle name="Hyperlink" xfId="1508" builtinId="8" hidden="1"/>
    <cellStyle name="Hyperlink" xfId="1510" builtinId="8" hidden="1"/>
    <cellStyle name="Hyperlink" xfId="1512" builtinId="8" hidden="1"/>
    <cellStyle name="Hyperlink" xfId="1514" builtinId="8" hidden="1"/>
    <cellStyle name="Hyperlink" xfId="1516" builtinId="8" hidden="1"/>
    <cellStyle name="Hyperlink" xfId="1518" builtinId="8" hidden="1"/>
    <cellStyle name="Hyperlink" xfId="1520" builtinId="8" hidden="1"/>
    <cellStyle name="Hyperlink" xfId="1522" builtinId="8" hidden="1"/>
    <cellStyle name="Hyperlink" xfId="1524" builtinId="8" hidden="1"/>
    <cellStyle name="Hyperlink" xfId="1526" builtinId="8" hidden="1"/>
    <cellStyle name="Hyperlink" xfId="1528" builtinId="8" hidden="1"/>
    <cellStyle name="Hyperlink" xfId="1530" builtinId="8" hidden="1"/>
    <cellStyle name="Hyperlink" xfId="1532" builtinId="8" hidden="1"/>
    <cellStyle name="Hyperlink" xfId="1534" builtinId="8" hidden="1"/>
    <cellStyle name="Hyperlink" xfId="1536" builtinId="8" hidden="1"/>
    <cellStyle name="Hyperlink" xfId="1538" builtinId="8" hidden="1"/>
    <cellStyle name="Hyperlink" xfId="1540" builtinId="8" hidden="1"/>
    <cellStyle name="Hyperlink" xfId="1542" builtinId="8" hidden="1"/>
    <cellStyle name="Hyperlink" xfId="1544" builtinId="8" hidden="1"/>
    <cellStyle name="Hyperlink" xfId="1546" builtinId="8" hidden="1"/>
    <cellStyle name="Hyperlink" xfId="1548" builtinId="8" hidden="1"/>
    <cellStyle name="Hyperlink" xfId="1550" builtinId="8" hidden="1"/>
    <cellStyle name="Hyperlink" xfId="1552" builtinId="8" hidden="1"/>
    <cellStyle name="Hyperlink" xfId="1554" builtinId="8" hidden="1"/>
    <cellStyle name="Hyperlink" xfId="1556" builtinId="8" hidden="1"/>
    <cellStyle name="Hyperlink" xfId="1558" builtinId="8" hidden="1"/>
    <cellStyle name="Hyperlink" xfId="1560" builtinId="8" hidden="1"/>
    <cellStyle name="Hyperlink" xfId="1562" builtinId="8" hidden="1"/>
    <cellStyle name="Hyperlink" xfId="1564" builtinId="8" hidden="1"/>
    <cellStyle name="Hyperlink" xfId="1566" builtinId="8" hidden="1"/>
    <cellStyle name="Hyperlink" xfId="1568" builtinId="8" hidden="1"/>
    <cellStyle name="Hyperlink" xfId="1570" builtinId="8" hidden="1"/>
    <cellStyle name="Hyperlink" xfId="1572" builtinId="8" hidden="1"/>
    <cellStyle name="Hyperlink" xfId="1574" builtinId="8" hidden="1"/>
    <cellStyle name="Hyperlink" xfId="1576" builtinId="8" hidden="1"/>
    <cellStyle name="Hyperlink" xfId="1578" builtinId="8" hidden="1"/>
    <cellStyle name="Hyperlink" xfId="1580" builtinId="8" hidden="1"/>
    <cellStyle name="Hyperlink" xfId="1582" builtinId="8" hidden="1"/>
    <cellStyle name="Hyperlink" xfId="1584" builtinId="8" hidden="1"/>
    <cellStyle name="Hyperlink" xfId="1586" builtinId="8" hidden="1"/>
    <cellStyle name="Hyperlink" xfId="1588" builtinId="8" hidden="1"/>
    <cellStyle name="Hyperlink" xfId="1590" builtinId="8" hidden="1"/>
    <cellStyle name="Hyperlink" xfId="1592" builtinId="8" hidden="1"/>
    <cellStyle name="Hyperlink" xfId="1594" builtinId="8" hidden="1"/>
    <cellStyle name="Hyperlink" xfId="1596" builtinId="8" hidden="1"/>
    <cellStyle name="Hyperlink" xfId="1598" builtinId="8" hidden="1"/>
    <cellStyle name="Hyperlink" xfId="1600" builtinId="8" hidden="1"/>
    <cellStyle name="Hyperlink" xfId="1602" builtinId="8" hidden="1"/>
    <cellStyle name="Hyperlink" xfId="1604" builtinId="8" hidden="1"/>
    <cellStyle name="Hyperlink" xfId="1606" builtinId="8" hidden="1"/>
    <cellStyle name="Hyperlink" xfId="1608" builtinId="8" hidden="1"/>
    <cellStyle name="Hyperlink" xfId="1610" builtinId="8" hidden="1"/>
    <cellStyle name="Hyperlink" xfId="1612" builtinId="8" hidden="1"/>
    <cellStyle name="Hyperlink" xfId="1614" builtinId="8" hidden="1"/>
    <cellStyle name="Hyperlink" xfId="1616" builtinId="8" hidden="1"/>
    <cellStyle name="Hyperlink" xfId="1618" builtinId="8" hidden="1"/>
    <cellStyle name="Hyperlink" xfId="1620" builtinId="8" hidden="1"/>
    <cellStyle name="Hyperlink" xfId="1622" builtinId="8" hidden="1"/>
    <cellStyle name="Hyperlink" xfId="1624" builtinId="8" hidden="1"/>
    <cellStyle name="Hyperlink" xfId="1626" builtinId="8" hidden="1"/>
    <cellStyle name="Hyperlink" xfId="1628" builtinId="8" hidden="1"/>
    <cellStyle name="Hyperlink" xfId="1630" builtinId="8" hidden="1"/>
    <cellStyle name="Hyperlink" xfId="1632" builtinId="8" hidden="1"/>
    <cellStyle name="Hyperlink" xfId="1634" builtinId="8" hidden="1"/>
    <cellStyle name="Hyperlink" xfId="1636" builtinId="8" hidden="1"/>
    <cellStyle name="Hyperlink" xfId="1638" builtinId="8" hidden="1"/>
    <cellStyle name="Hyperlink" xfId="1640" builtinId="8" hidden="1"/>
    <cellStyle name="Hyperlink" xfId="1642" builtinId="8" hidden="1"/>
    <cellStyle name="Hyperlink" xfId="1644" builtinId="8" hidden="1"/>
    <cellStyle name="Hyperlink" xfId="1646" builtinId="8" hidden="1"/>
    <cellStyle name="Hyperlink" xfId="1648" builtinId="8" hidden="1"/>
    <cellStyle name="Hyperlink" xfId="1650" builtinId="8" hidden="1"/>
    <cellStyle name="Hyperlink" xfId="1652" builtinId="8" hidden="1"/>
    <cellStyle name="Hyperlink" xfId="1654" builtinId="8" hidden="1"/>
    <cellStyle name="Hyperlink" xfId="1656" builtinId="8" hidden="1"/>
    <cellStyle name="Hyperlink" xfId="1658" builtinId="8" hidden="1"/>
    <cellStyle name="Hyperlink" xfId="1660" builtinId="8" hidden="1"/>
    <cellStyle name="Hyperlink" xfId="1662" builtinId="8" hidden="1"/>
    <cellStyle name="Hyperlink" xfId="1664" builtinId="8" hidden="1"/>
    <cellStyle name="Hyperlink" xfId="1666" builtinId="8" hidden="1"/>
    <cellStyle name="Hyperlink" xfId="1668" builtinId="8" hidden="1"/>
    <cellStyle name="Hyperlink" xfId="1670" builtinId="8" hidden="1"/>
    <cellStyle name="Hyperlink" xfId="1672" builtinId="8" hidden="1"/>
    <cellStyle name="Hyperlink" xfId="1674" builtinId="8" hidden="1"/>
    <cellStyle name="Hyperlink" xfId="1676" builtinId="8" hidden="1"/>
    <cellStyle name="Hyperlink" xfId="1678" builtinId="8" hidden="1"/>
    <cellStyle name="Hyperlink" xfId="1680" builtinId="8" hidden="1"/>
    <cellStyle name="Hyperlink" xfId="1682" builtinId="8" hidden="1"/>
    <cellStyle name="Hyperlink" xfId="1684" builtinId="8" hidden="1"/>
    <cellStyle name="Hyperlink" xfId="1686" builtinId="8" hidden="1"/>
    <cellStyle name="Hyperlink" xfId="1688" builtinId="8" hidden="1"/>
    <cellStyle name="Hyperlink" xfId="1690" builtinId="8" hidden="1"/>
    <cellStyle name="Hyperlink" xfId="1692" builtinId="8" hidden="1"/>
    <cellStyle name="Hyperlink" xfId="1694" builtinId="8" hidden="1"/>
    <cellStyle name="Hyperlink" xfId="1696" builtinId="8" hidden="1"/>
    <cellStyle name="Hyperlink" xfId="1698" builtinId="8" hidden="1"/>
    <cellStyle name="Hyperlink" xfId="1700" builtinId="8" hidden="1"/>
    <cellStyle name="Hyperlink" xfId="1702" builtinId="8" hidden="1"/>
    <cellStyle name="Hyperlink" xfId="1704" builtinId="8" hidden="1"/>
    <cellStyle name="Hyperlink" xfId="1706" builtinId="8" hidden="1"/>
    <cellStyle name="Hyperlink" xfId="1708" builtinId="8" hidden="1"/>
    <cellStyle name="Hyperlink" xfId="1710" builtinId="8" hidden="1"/>
    <cellStyle name="Hyperlink" xfId="1712" builtinId="8" hidden="1"/>
    <cellStyle name="Hyperlink" xfId="1714" builtinId="8" hidden="1"/>
    <cellStyle name="Hyperlink" xfId="1716" builtinId="8" hidden="1"/>
    <cellStyle name="Hyperlink" xfId="1718" builtinId="8" hidden="1"/>
    <cellStyle name="Hyperlink" xfId="1720" builtinId="8" hidden="1"/>
    <cellStyle name="Hyperlink" xfId="1722" builtinId="8" hidden="1"/>
    <cellStyle name="Hyperlink" xfId="1724" builtinId="8" hidden="1"/>
    <cellStyle name="Hyperlink" xfId="1726" builtinId="8" hidden="1"/>
    <cellStyle name="Hyperlink" xfId="1728" builtinId="8" hidden="1"/>
    <cellStyle name="Hyperlink" xfId="1730" builtinId="8" hidden="1"/>
    <cellStyle name="Hyperlink" xfId="1732" builtinId="8" hidden="1"/>
    <cellStyle name="Hyperlink" xfId="1734" builtinId="8" hidden="1"/>
    <cellStyle name="Hyperlink" xfId="1736" builtinId="8" hidden="1"/>
    <cellStyle name="Hyperlink" xfId="1738" builtinId="8" hidden="1"/>
    <cellStyle name="Hyperlink" xfId="1740" builtinId="8" hidden="1"/>
    <cellStyle name="Hyperlink" xfId="1742" builtinId="8" hidden="1"/>
    <cellStyle name="Hyperlink" xfId="1744" builtinId="8" hidden="1"/>
    <cellStyle name="Hyperlink" xfId="1746" builtinId="8" hidden="1"/>
    <cellStyle name="Hyperlink" xfId="1748" builtinId="8" hidden="1"/>
    <cellStyle name="Hyperlink" xfId="1750" builtinId="8" hidden="1"/>
    <cellStyle name="Hyperlink" xfId="1752" builtinId="8" hidden="1"/>
    <cellStyle name="Hyperlink" xfId="1754" builtinId="8" hidden="1"/>
    <cellStyle name="Hyperlink" xfId="1756" builtinId="8" hidden="1"/>
    <cellStyle name="Hyperlink" xfId="1758" builtinId="8" hidden="1"/>
    <cellStyle name="Hyperlink" xfId="1760" builtinId="8" hidden="1"/>
    <cellStyle name="Hyperlink" xfId="1762" builtinId="8" hidden="1"/>
    <cellStyle name="Hyperlink" xfId="1764" builtinId="8" hidden="1"/>
    <cellStyle name="Hyperlink" xfId="1766" builtinId="8" hidden="1"/>
    <cellStyle name="Hyperlink" xfId="1768" builtinId="8" hidden="1"/>
    <cellStyle name="Hyperlink" xfId="1770" builtinId="8" hidden="1"/>
    <cellStyle name="Hyperlink" xfId="1772" builtinId="8" hidden="1"/>
    <cellStyle name="Hyperlink" xfId="1774" builtinId="8" hidden="1"/>
    <cellStyle name="Hyperlink" xfId="1776" builtinId="8" hidden="1"/>
    <cellStyle name="Hyperlink" xfId="1778" builtinId="8" hidden="1"/>
    <cellStyle name="Hyperlink" xfId="1780" builtinId="8" hidden="1"/>
    <cellStyle name="Hyperlink" xfId="1782" builtinId="8" hidden="1"/>
    <cellStyle name="Hyperlink" xfId="1784" builtinId="8" hidden="1"/>
    <cellStyle name="Hyperlink" xfId="1786" builtinId="8" hidden="1"/>
    <cellStyle name="Hyperlink" xfId="1788" builtinId="8" hidden="1"/>
    <cellStyle name="Hyperlink" xfId="1790" builtinId="8" hidden="1"/>
    <cellStyle name="Hyperlink" xfId="1792" builtinId="8" hidden="1"/>
    <cellStyle name="Hyperlink" xfId="1794" builtinId="8" hidden="1"/>
    <cellStyle name="Hyperlink" xfId="1796" builtinId="8" hidden="1"/>
    <cellStyle name="Hyperlink" xfId="1798" builtinId="8" hidden="1"/>
    <cellStyle name="Hyperlink" xfId="1800" builtinId="8" hidden="1"/>
    <cellStyle name="Hyperlink" xfId="1802" builtinId="8" hidden="1"/>
    <cellStyle name="Hyperlink" xfId="1804" builtinId="8" hidden="1"/>
    <cellStyle name="Hyperlink" xfId="1806" builtinId="8" hidden="1"/>
    <cellStyle name="Hyperlink" xfId="1808" builtinId="8" hidden="1"/>
    <cellStyle name="Hyperlink" xfId="1810" builtinId="8" hidden="1"/>
    <cellStyle name="Hyperlink" xfId="1812" builtinId="8" hidden="1"/>
    <cellStyle name="Hyperlink" xfId="1814" builtinId="8" hidden="1"/>
    <cellStyle name="Hyperlink" xfId="1816" builtinId="8" hidden="1"/>
    <cellStyle name="Hyperlink" xfId="1818" builtinId="8" hidden="1"/>
    <cellStyle name="Hyperlink" xfId="1820" builtinId="8" hidden="1"/>
    <cellStyle name="Hyperlink" xfId="1822" builtinId="8" hidden="1"/>
    <cellStyle name="Hyperlink" xfId="1824" builtinId="8" hidden="1"/>
    <cellStyle name="Hyperlink" xfId="1826" builtinId="8" hidden="1"/>
    <cellStyle name="Hyperlink" xfId="1828" builtinId="8" hidden="1"/>
    <cellStyle name="Hyperlink" xfId="1830" builtinId="8" hidden="1"/>
    <cellStyle name="Hyperlink" xfId="1832" builtinId="8" hidden="1"/>
    <cellStyle name="Hyperlink" xfId="1834" builtinId="8" hidden="1"/>
    <cellStyle name="Hyperlink" xfId="1836" builtinId="8" hidden="1"/>
    <cellStyle name="Hyperlink" xfId="1838" builtinId="8" hidden="1"/>
    <cellStyle name="Hyperlink" xfId="1840" builtinId="8" hidden="1"/>
    <cellStyle name="Hyperlink" xfId="1842" builtinId="8" hidden="1"/>
    <cellStyle name="Hyperlink" xfId="1844" builtinId="8" hidden="1"/>
    <cellStyle name="Hyperlink" xfId="1846" builtinId="8" hidden="1"/>
    <cellStyle name="Hyperlink" xfId="1848" builtinId="8" hidden="1"/>
    <cellStyle name="Hyperlink" xfId="1850" builtinId="8" hidden="1"/>
    <cellStyle name="Hyperlink" xfId="1852" builtinId="8" hidden="1"/>
    <cellStyle name="Hyperlink" xfId="1854" builtinId="8" hidden="1"/>
    <cellStyle name="Hyperlink" xfId="1856" builtinId="8" hidden="1"/>
    <cellStyle name="Hyperlink" xfId="1858" builtinId="8" hidden="1"/>
    <cellStyle name="Hyperlink" xfId="1860" builtinId="8" hidden="1"/>
    <cellStyle name="Hyperlink" xfId="1862" builtinId="8" hidden="1"/>
    <cellStyle name="Hyperlink" xfId="1864" builtinId="8" hidden="1"/>
    <cellStyle name="Hyperlink" xfId="1866" builtinId="8" hidden="1"/>
    <cellStyle name="Hyperlink" xfId="1868" builtinId="8" hidden="1"/>
    <cellStyle name="Hyperlink" xfId="1870" builtinId="8" hidden="1"/>
    <cellStyle name="Hyperlink" xfId="1872" builtinId="8" hidden="1"/>
    <cellStyle name="Hyperlink" xfId="1874" builtinId="8" hidden="1"/>
    <cellStyle name="Hyperlink" xfId="1876" builtinId="8" hidden="1"/>
    <cellStyle name="Hyperlink" xfId="1878" builtinId="8" hidden="1"/>
    <cellStyle name="Hyperlink" xfId="1880" builtinId="8" hidden="1"/>
    <cellStyle name="Hyperlink" xfId="1882" builtinId="8" hidden="1"/>
    <cellStyle name="Hyperlink" xfId="1884" builtinId="8" hidden="1"/>
    <cellStyle name="Hyperlink" xfId="1886" builtinId="8" hidden="1"/>
    <cellStyle name="Hyperlink" xfId="1888" builtinId="8" hidden="1"/>
    <cellStyle name="Hyperlink" xfId="1890" builtinId="8" hidden="1"/>
    <cellStyle name="Hyperlink" xfId="1892" builtinId="8" hidden="1"/>
    <cellStyle name="Hyperlink" xfId="1894" builtinId="8" hidden="1"/>
    <cellStyle name="Hyperlink" xfId="1896" builtinId="8" hidden="1"/>
    <cellStyle name="Hyperlink" xfId="1898" builtinId="8" hidden="1"/>
    <cellStyle name="Hyperlink" xfId="1900" builtinId="8" hidden="1"/>
    <cellStyle name="Hyperlink" xfId="1902" builtinId="8" hidden="1"/>
    <cellStyle name="Hyperlink" xfId="1904" builtinId="8" hidden="1"/>
    <cellStyle name="Hyperlink" xfId="1906" builtinId="8" hidden="1"/>
    <cellStyle name="Hyperlink" xfId="1908" builtinId="8" hidden="1"/>
    <cellStyle name="Hyperlink" xfId="1910" builtinId="8" hidden="1"/>
    <cellStyle name="Hyperlink" xfId="1912" builtinId="8" hidden="1"/>
    <cellStyle name="Hyperlink" xfId="1914" builtinId="8" hidden="1"/>
    <cellStyle name="Hyperlink" xfId="1916" builtinId="8" hidden="1"/>
    <cellStyle name="Hyperlink" xfId="1918" builtinId="8" hidden="1"/>
    <cellStyle name="Hyperlink" xfId="1920" builtinId="8" hidden="1"/>
    <cellStyle name="Hyperlink" xfId="1922" builtinId="8" hidden="1"/>
    <cellStyle name="Hyperlink" xfId="1924" builtinId="8" hidden="1"/>
    <cellStyle name="Hyperlink" xfId="1926" builtinId="8" hidden="1"/>
    <cellStyle name="Hyperlink" xfId="1928" builtinId="8" hidden="1"/>
    <cellStyle name="Hyperlink" xfId="1930" builtinId="8" hidden="1"/>
    <cellStyle name="Hyperlink" xfId="1932" builtinId="8" hidden="1"/>
    <cellStyle name="Hyperlink" xfId="1934" builtinId="8" hidden="1"/>
    <cellStyle name="Hyperlink" xfId="1936" builtinId="8" hidden="1"/>
    <cellStyle name="Hyperlink" xfId="1938" builtinId="8" hidden="1"/>
    <cellStyle name="Hyperlink" xfId="1940" builtinId="8" hidden="1"/>
    <cellStyle name="Hyperlink" xfId="1942" builtinId="8" hidden="1"/>
    <cellStyle name="Hyperlink" xfId="1944" builtinId="8" hidden="1"/>
    <cellStyle name="Hyperlink" xfId="1946" builtinId="8" hidden="1"/>
    <cellStyle name="Hyperlink" xfId="1948" builtinId="8" hidden="1"/>
    <cellStyle name="Hyperlink" xfId="1950" builtinId="8" hidden="1"/>
    <cellStyle name="Hyperlink" xfId="1952" builtinId="8" hidden="1"/>
    <cellStyle name="Hyperlink" xfId="1954" builtinId="8" hidden="1"/>
    <cellStyle name="Hyperlink" xfId="1956" builtinId="8" hidden="1"/>
    <cellStyle name="Hyperlink" xfId="1958" builtinId="8" hidden="1"/>
    <cellStyle name="Hyperlink" xfId="1960" builtinId="8" hidden="1"/>
    <cellStyle name="Hyperlink" xfId="1962" builtinId="8" hidden="1"/>
    <cellStyle name="Hyperlink" xfId="1964" builtinId="8" hidden="1"/>
    <cellStyle name="Hyperlink" xfId="1966" builtinId="8" hidden="1"/>
    <cellStyle name="Hyperlink" xfId="1968" builtinId="8" hidden="1"/>
    <cellStyle name="Hyperlink" xfId="1970" builtinId="8" hidden="1"/>
    <cellStyle name="Hyperlink" xfId="1972" builtinId="8" hidden="1"/>
    <cellStyle name="Hyperlink" xfId="1974" builtinId="8" hidden="1"/>
    <cellStyle name="Hyperlink" xfId="1976" builtinId="8" hidden="1"/>
    <cellStyle name="Hyperlink" xfId="1978" builtinId="8" hidden="1"/>
    <cellStyle name="Hyperlink" xfId="1980" builtinId="8" hidden="1"/>
    <cellStyle name="Hyperlink" xfId="1982" builtinId="8" hidden="1"/>
    <cellStyle name="Hyperlink" xfId="1984" builtinId="8" hidden="1"/>
    <cellStyle name="Hyperlink" xfId="1986" builtinId="8" hidden="1"/>
    <cellStyle name="Hyperlink" xfId="1988" builtinId="8" hidden="1"/>
    <cellStyle name="Hyperlink" xfId="1990" builtinId="8" hidden="1"/>
    <cellStyle name="Hyperlink" xfId="1992" builtinId="8" hidden="1"/>
    <cellStyle name="Hyperlink" xfId="1994" builtinId="8" hidden="1"/>
    <cellStyle name="Hyperlink" xfId="1996" builtinId="8" hidden="1"/>
    <cellStyle name="Hyperlink" xfId="1998" builtinId="8" hidden="1"/>
    <cellStyle name="Hyperlink" xfId="2000" builtinId="8" hidden="1"/>
    <cellStyle name="Hyperlink" xfId="2002" builtinId="8" hidden="1"/>
    <cellStyle name="Hyperlink" xfId="2004" builtinId="8" hidden="1"/>
    <cellStyle name="Hyperlink" xfId="2006" builtinId="8" hidden="1"/>
    <cellStyle name="Hyperlink" xfId="2008" builtinId="8" hidden="1"/>
    <cellStyle name="Hyperlink" xfId="2010" builtinId="8" hidden="1"/>
    <cellStyle name="Hyperlink" xfId="2012" builtinId="8" hidden="1"/>
    <cellStyle name="Hyperlink" xfId="2014" builtinId="8" hidden="1"/>
    <cellStyle name="Hyperlink" xfId="2016" builtinId="8" hidden="1"/>
    <cellStyle name="Hyperlink" xfId="2018" builtinId="8" hidden="1"/>
    <cellStyle name="Hyperlink" xfId="2020" builtinId="8" hidden="1"/>
    <cellStyle name="Hyperlink" xfId="2022" builtinId="8" hidden="1"/>
    <cellStyle name="Hyperlink" xfId="2024" builtinId="8" hidden="1"/>
    <cellStyle name="Hyperlink" xfId="2026" builtinId="8" hidden="1"/>
    <cellStyle name="Hyperlink" xfId="2028" builtinId="8" hidden="1"/>
    <cellStyle name="Hyperlink" xfId="2030" builtinId="8" hidden="1"/>
    <cellStyle name="Hyperlink" xfId="2032" builtinId="8" hidden="1"/>
    <cellStyle name="Hyperlink" xfId="2034" builtinId="8" hidden="1"/>
    <cellStyle name="Hyperlink" xfId="2036" builtinId="8" hidden="1"/>
    <cellStyle name="Hyperlink" xfId="2038" builtinId="8" hidden="1"/>
    <cellStyle name="Hyperlink" xfId="2040" builtinId="8" hidden="1"/>
    <cellStyle name="Hyperlink" xfId="2042" builtinId="8" hidden="1"/>
    <cellStyle name="Hyperlink" xfId="2044" builtinId="8" hidden="1"/>
    <cellStyle name="Hyperlink" xfId="2046" builtinId="8" hidden="1"/>
    <cellStyle name="Hyperlink" xfId="2048" builtinId="8" hidden="1"/>
    <cellStyle name="Hyperlink" xfId="2050" builtinId="8" hidden="1"/>
    <cellStyle name="Hyperlink" xfId="2052" builtinId="8" hidden="1"/>
    <cellStyle name="Hyperlink" xfId="2054" builtinId="8" hidden="1"/>
    <cellStyle name="Hyperlink" xfId="2056" builtinId="8" hidden="1"/>
    <cellStyle name="Hyperlink" xfId="2058" builtinId="8" hidden="1"/>
    <cellStyle name="Hyperlink" xfId="2060" builtinId="8" hidden="1"/>
    <cellStyle name="Hyperlink" xfId="2062" builtinId="8" hidden="1"/>
    <cellStyle name="Hyperlink" xfId="2064" builtinId="8" hidden="1"/>
    <cellStyle name="Hyperlink" xfId="2066" builtinId="8" hidden="1"/>
    <cellStyle name="Hyperlink" xfId="2068" builtinId="8" hidden="1"/>
    <cellStyle name="Hyperlink" xfId="2070" builtinId="8" hidden="1"/>
    <cellStyle name="Hyperlink" xfId="2072" builtinId="8" hidden="1"/>
    <cellStyle name="Hyperlink" xfId="2074" builtinId="8" hidden="1"/>
    <cellStyle name="Hyperlink" xfId="2076" builtinId="8" hidden="1"/>
    <cellStyle name="Hyperlink" xfId="2078" builtinId="8" hidden="1"/>
    <cellStyle name="Hyperlink" xfId="2080" builtinId="8" hidden="1"/>
    <cellStyle name="Hyperlink" xfId="2082" builtinId="8" hidden="1"/>
    <cellStyle name="Hyperlink" xfId="2084" builtinId="8" hidden="1"/>
    <cellStyle name="Hyperlink" xfId="2086" builtinId="8" hidden="1"/>
    <cellStyle name="Hyperlink" xfId="2088" builtinId="8" hidden="1"/>
    <cellStyle name="Hyperlink" xfId="2090" builtinId="8" hidden="1"/>
    <cellStyle name="Hyperlink" xfId="2092" builtinId="8" hidden="1"/>
    <cellStyle name="Hyperlink" xfId="2094" builtinId="8" hidden="1"/>
    <cellStyle name="Hyperlink" xfId="2096" builtinId="8" hidden="1"/>
    <cellStyle name="Hyperlink" xfId="2098" builtinId="8" hidden="1"/>
    <cellStyle name="Hyperlink" xfId="2100" builtinId="8" hidden="1"/>
    <cellStyle name="Hyperlink" xfId="2102" builtinId="8" hidden="1"/>
    <cellStyle name="Hyperlink" xfId="2104" builtinId="8" hidden="1"/>
    <cellStyle name="Hyperlink" xfId="2106" builtinId="8" hidden="1"/>
    <cellStyle name="Hyperlink" xfId="2108" builtinId="8" hidden="1"/>
    <cellStyle name="Hyperlink" xfId="2110" builtinId="8" hidden="1"/>
    <cellStyle name="Hyperlink" xfId="2112" builtinId="8" hidden="1"/>
    <cellStyle name="Hyperlink" xfId="2114" builtinId="8" hidden="1"/>
    <cellStyle name="Hyperlink" xfId="2116" builtinId="8" hidden="1"/>
    <cellStyle name="Hyperlink" xfId="2118" builtinId="8" hidden="1"/>
    <cellStyle name="Hyperlink" xfId="2120" builtinId="8" hidden="1"/>
    <cellStyle name="Hyperlink" xfId="2122" builtinId="8" hidden="1"/>
    <cellStyle name="Hyperlink" xfId="2124" builtinId="8" hidden="1"/>
    <cellStyle name="Hyperlink" xfId="2126" builtinId="8" hidden="1"/>
    <cellStyle name="Hyperlink" xfId="2128" builtinId="8" hidden="1"/>
    <cellStyle name="Hyperlink" xfId="2130" builtinId="8" hidden="1"/>
    <cellStyle name="Hyperlink" xfId="2132" builtinId="8" hidden="1"/>
    <cellStyle name="Hyperlink" xfId="2134" builtinId="8" hidden="1"/>
    <cellStyle name="Hyperlink" xfId="2136" builtinId="8" hidden="1"/>
    <cellStyle name="Hyperlink" xfId="2138" builtinId="8" hidden="1"/>
    <cellStyle name="Hyperlink" xfId="2140" builtinId="8" hidden="1"/>
    <cellStyle name="Hyperlink" xfId="2142" builtinId="8" hidden="1"/>
    <cellStyle name="Hyperlink" xfId="2144" builtinId="8" hidden="1"/>
    <cellStyle name="Hyperlink" xfId="2146" builtinId="8" hidden="1"/>
    <cellStyle name="Hyperlink" xfId="2148" builtinId="8" hidden="1"/>
    <cellStyle name="Hyperlink" xfId="2150" builtinId="8" hidden="1"/>
    <cellStyle name="Hyperlink" xfId="2152" builtinId="8" hidden="1"/>
    <cellStyle name="Hyperlink" xfId="2154" builtinId="8" hidden="1"/>
    <cellStyle name="Hyperlink" xfId="2156" builtinId="8" hidden="1"/>
    <cellStyle name="Hyperlink" xfId="2158" builtinId="8" hidden="1"/>
    <cellStyle name="Hyperlink" xfId="2160" builtinId="8" hidden="1"/>
    <cellStyle name="Hyperlink" xfId="2162" builtinId="8" hidden="1"/>
    <cellStyle name="Hyperlink" xfId="2164" builtinId="8" hidden="1"/>
    <cellStyle name="Hyperlink" xfId="2166" builtinId="8" hidden="1"/>
    <cellStyle name="Hyperlink" xfId="2168" builtinId="8" hidden="1"/>
    <cellStyle name="Hyperlink" xfId="2170" builtinId="8" hidden="1"/>
    <cellStyle name="Hyperlink" xfId="2172" builtinId="8" hidden="1"/>
    <cellStyle name="Hyperlink" xfId="2174" builtinId="8" hidden="1"/>
    <cellStyle name="Hyperlink" xfId="2176" builtinId="8" hidden="1"/>
    <cellStyle name="Hyperlink" xfId="2178" builtinId="8" hidden="1"/>
    <cellStyle name="Hyperlink" xfId="2180" builtinId="8" hidden="1"/>
    <cellStyle name="Hyperlink" xfId="2182" builtinId="8" hidden="1"/>
    <cellStyle name="Hyperlink" xfId="2184" builtinId="8" hidden="1"/>
    <cellStyle name="Hyperlink" xfId="2186" builtinId="8" hidden="1"/>
    <cellStyle name="Hyperlink" xfId="2188" builtinId="8" hidden="1"/>
    <cellStyle name="Hyperlink" xfId="2190" builtinId="8" hidden="1"/>
    <cellStyle name="Hyperlink" xfId="2192" builtinId="8" hidden="1"/>
    <cellStyle name="Hyperlink" xfId="2194" builtinId="8" hidden="1"/>
    <cellStyle name="Hyperlink" xfId="2196" builtinId="8" hidden="1"/>
    <cellStyle name="Hyperlink" xfId="2198" builtinId="8" hidden="1"/>
    <cellStyle name="Hyperlink" xfId="2200" builtinId="8" hidden="1"/>
    <cellStyle name="Hyperlink" xfId="2202" builtinId="8" hidden="1"/>
    <cellStyle name="Hyperlink" xfId="2204" builtinId="8" hidden="1"/>
    <cellStyle name="Hyperlink" xfId="2206" builtinId="8" hidden="1"/>
    <cellStyle name="Hyperlink" xfId="2208" builtinId="8" hidden="1"/>
    <cellStyle name="Hyperlink" xfId="2210" builtinId="8" hidden="1"/>
    <cellStyle name="Hyperlink" xfId="2212" builtinId="8" hidden="1"/>
    <cellStyle name="Hyperlink" xfId="2214" builtinId="8" hidden="1"/>
    <cellStyle name="Hyperlink" xfId="2216" builtinId="8" hidden="1"/>
    <cellStyle name="Hyperlink" xfId="2218" builtinId="8" hidden="1"/>
    <cellStyle name="Hyperlink" xfId="2220" builtinId="8" hidden="1"/>
    <cellStyle name="Hyperlink" xfId="2222" builtinId="8" hidden="1"/>
    <cellStyle name="Hyperlink" xfId="2224" builtinId="8" hidden="1"/>
    <cellStyle name="Hyperlink" xfId="2226" builtinId="8" hidden="1"/>
    <cellStyle name="Hyperlink" xfId="2228" builtinId="8" hidden="1"/>
    <cellStyle name="Hyperlink" xfId="2230" builtinId="8" hidden="1"/>
    <cellStyle name="Hyperlink" xfId="2232" builtinId="8" hidden="1"/>
    <cellStyle name="Hyperlink" xfId="2234" builtinId="8" hidden="1"/>
    <cellStyle name="Hyperlink" xfId="2236" builtinId="8" hidden="1"/>
    <cellStyle name="Hyperlink" xfId="2238" builtinId="8" hidden="1"/>
    <cellStyle name="Hyperlink" xfId="2240" builtinId="8" hidden="1"/>
    <cellStyle name="Hyperlink" xfId="2242" builtinId="8" hidden="1"/>
    <cellStyle name="Hyperlink" xfId="2244" builtinId="8" hidden="1"/>
    <cellStyle name="Hyperlink" xfId="2246" builtinId="8" hidden="1"/>
    <cellStyle name="Hyperlink" xfId="2248" builtinId="8" hidden="1"/>
    <cellStyle name="Hyperlink" xfId="2250" builtinId="8" hidden="1"/>
    <cellStyle name="Hyperlink" xfId="2252" builtinId="8" hidden="1"/>
    <cellStyle name="Hyperlink" xfId="2254" builtinId="8" hidden="1"/>
    <cellStyle name="Hyperlink" xfId="2256" builtinId="8" hidden="1"/>
    <cellStyle name="Hyperlink" xfId="2258" builtinId="8" hidden="1"/>
    <cellStyle name="Hyperlink" xfId="2260" builtinId="8" hidden="1"/>
    <cellStyle name="Hyperlink" xfId="2262" builtinId="8" hidden="1"/>
    <cellStyle name="Hyperlink" xfId="2264" builtinId="8" hidden="1"/>
    <cellStyle name="Hyperlink" xfId="2266" builtinId="8" hidden="1"/>
    <cellStyle name="Hyperlink" xfId="2268" builtinId="8" hidden="1"/>
    <cellStyle name="Hyperlink" xfId="2270" builtinId="8" hidden="1"/>
    <cellStyle name="Hyperlink" xfId="2272" builtinId="8" hidden="1"/>
    <cellStyle name="Hyperlink" xfId="2274" builtinId="8" hidden="1"/>
    <cellStyle name="Hyperlink" xfId="2276" builtinId="8" hidden="1"/>
    <cellStyle name="Hyperlink" xfId="2278" builtinId="8" hidden="1"/>
    <cellStyle name="Hyperlink" xfId="2280" builtinId="8" hidden="1"/>
    <cellStyle name="Hyperlink" xfId="2282" builtinId="8" hidden="1"/>
    <cellStyle name="Hyperlink" xfId="2284" builtinId="8" hidden="1"/>
    <cellStyle name="Hyperlink" xfId="2286" builtinId="8" hidden="1"/>
    <cellStyle name="Hyperlink" xfId="2288" builtinId="8" hidden="1"/>
    <cellStyle name="Hyperlink" xfId="2290" builtinId="8" hidden="1"/>
    <cellStyle name="Hyperlink" xfId="2292" builtinId="8" hidden="1"/>
    <cellStyle name="Hyperlink" xfId="2294" builtinId="8" hidden="1"/>
    <cellStyle name="Hyperlink" xfId="2296" builtinId="8" hidden="1"/>
    <cellStyle name="Hyperlink" xfId="2298" builtinId="8" hidden="1"/>
    <cellStyle name="Hyperlink" xfId="2300" builtinId="8" hidden="1"/>
    <cellStyle name="Hyperlink" xfId="2302" builtinId="8" hidden="1"/>
    <cellStyle name="Hyperlink" xfId="2304" builtinId="8" hidden="1"/>
    <cellStyle name="Hyperlink" xfId="2306" builtinId="8" hidden="1"/>
    <cellStyle name="Hyperlink" xfId="2308" builtinId="8" hidden="1"/>
    <cellStyle name="Hyperlink" xfId="2310" builtinId="8" hidden="1"/>
    <cellStyle name="Hyperlink" xfId="2312" builtinId="8" hidden="1"/>
    <cellStyle name="Hyperlink" xfId="2314" builtinId="8" hidden="1"/>
    <cellStyle name="Hyperlink" xfId="2316" builtinId="8" hidden="1"/>
    <cellStyle name="Hyperlink" xfId="2318" builtinId="8" hidden="1"/>
    <cellStyle name="Hyperlink" xfId="2320" builtinId="8" hidden="1"/>
    <cellStyle name="Hyperlink" xfId="2322" builtinId="8" hidden="1"/>
    <cellStyle name="Hyperlink" xfId="2324" builtinId="8" hidden="1"/>
    <cellStyle name="Hyperlink" xfId="2326" builtinId="8" hidden="1"/>
    <cellStyle name="Hyperlink" xfId="2328" builtinId="8" hidden="1"/>
    <cellStyle name="Hyperlink" xfId="2330" builtinId="8" hidden="1"/>
    <cellStyle name="Hyperlink" xfId="2332" builtinId="8" hidden="1"/>
    <cellStyle name="Hyperlink" xfId="2334" builtinId="8" hidden="1"/>
    <cellStyle name="Hyperlink" xfId="2336" builtinId="8" hidden="1"/>
    <cellStyle name="Hyperlink" xfId="2338" builtinId="8" hidden="1"/>
    <cellStyle name="Hyperlink" xfId="2340" builtinId="8" hidden="1"/>
    <cellStyle name="Hyperlink" xfId="2342" builtinId="8" hidden="1"/>
    <cellStyle name="Hyperlink" xfId="2344" builtinId="8" hidden="1"/>
    <cellStyle name="Hyperlink" xfId="2346" builtinId="8" hidden="1"/>
    <cellStyle name="Hyperlink" xfId="2348" builtinId="8" hidden="1"/>
    <cellStyle name="Hyperlink" xfId="2350" builtinId="8" hidden="1"/>
    <cellStyle name="Hyperlink" xfId="2352" builtinId="8" hidden="1"/>
    <cellStyle name="Hyperlink" xfId="2354" builtinId="8" hidden="1"/>
    <cellStyle name="Hyperlink" xfId="2356" builtinId="8" hidden="1"/>
    <cellStyle name="Hyperlink" xfId="2358" builtinId="8" hidden="1"/>
    <cellStyle name="Hyperlink" xfId="2360" builtinId="8" hidden="1"/>
    <cellStyle name="Hyperlink" xfId="2362" builtinId="8" hidden="1"/>
    <cellStyle name="Hyperlink" xfId="2364" builtinId="8" hidden="1"/>
    <cellStyle name="Hyperlink" xfId="2366" builtinId="8" hidden="1"/>
    <cellStyle name="Hyperlink" xfId="2368" builtinId="8" hidden="1"/>
    <cellStyle name="Hyperlink" xfId="2370" builtinId="8" hidden="1"/>
    <cellStyle name="Hyperlink" xfId="2372" builtinId="8" hidden="1"/>
    <cellStyle name="Hyperlink" xfId="2374" builtinId="8" hidden="1"/>
    <cellStyle name="Hyperlink" xfId="2376" builtinId="8" hidden="1"/>
    <cellStyle name="Hyperlink" xfId="2378" builtinId="8" hidden="1"/>
    <cellStyle name="Hyperlink" xfId="2380" builtinId="8" hidden="1"/>
    <cellStyle name="Hyperlink" xfId="2382" builtinId="8" hidden="1"/>
    <cellStyle name="Hyperlink" xfId="2384" builtinId="8" hidden="1"/>
    <cellStyle name="Hyperlink" xfId="2386" builtinId="8" hidden="1"/>
    <cellStyle name="Hyperlink" xfId="2388" builtinId="8" hidden="1"/>
    <cellStyle name="Hyperlink" xfId="2390" builtinId="8" hidden="1"/>
    <cellStyle name="Hyperlink" xfId="2392" builtinId="8" hidden="1"/>
    <cellStyle name="Hyperlink" xfId="2394" builtinId="8" hidden="1"/>
    <cellStyle name="Hyperlink" xfId="2396" builtinId="8" hidden="1"/>
    <cellStyle name="Hyperlink" xfId="2398" builtinId="8" hidden="1"/>
    <cellStyle name="Hyperlink" xfId="2400" builtinId="8" hidden="1"/>
    <cellStyle name="Hyperlink" xfId="2402" builtinId="8" hidden="1"/>
    <cellStyle name="Hyperlink" xfId="2404" builtinId="8" hidden="1"/>
    <cellStyle name="Hyperlink" xfId="2406" builtinId="8" hidden="1"/>
    <cellStyle name="Hyperlink" xfId="2408" builtinId="8" hidden="1"/>
    <cellStyle name="Hyperlink" xfId="2410" builtinId="8" hidden="1"/>
    <cellStyle name="Hyperlink" xfId="2412" builtinId="8" hidden="1"/>
    <cellStyle name="Hyperlink" xfId="2414" builtinId="8" hidden="1"/>
    <cellStyle name="Hyperlink" xfId="2416" builtinId="8" hidden="1"/>
    <cellStyle name="Hyperlink" xfId="2418" builtinId="8" hidden="1"/>
    <cellStyle name="Hyperlink" xfId="2420" builtinId="8" hidden="1"/>
    <cellStyle name="Hyperlink" xfId="2422" builtinId="8" hidden="1"/>
    <cellStyle name="Hyperlink" xfId="2424" builtinId="8" hidden="1"/>
    <cellStyle name="Hyperlink" xfId="2426" builtinId="8" hidden="1"/>
    <cellStyle name="Hyperlink" xfId="2428" builtinId="8" hidden="1"/>
    <cellStyle name="Hyperlink" xfId="2430" builtinId="8" hidden="1"/>
    <cellStyle name="Hyperlink" xfId="2432" builtinId="8" hidden="1"/>
    <cellStyle name="Hyperlink" xfId="2434" builtinId="8" hidden="1"/>
    <cellStyle name="Hyperlink" xfId="2436" builtinId="8" hidden="1"/>
    <cellStyle name="Hyperlink" xfId="2438" builtinId="8" hidden="1"/>
    <cellStyle name="Hyperlink" xfId="2440" builtinId="8" hidden="1"/>
    <cellStyle name="Hyperlink" xfId="2442" builtinId="8" hidden="1"/>
    <cellStyle name="Hyperlink" xfId="2444" builtinId="8" hidden="1"/>
    <cellStyle name="Hyperlink" xfId="2446" builtinId="8" hidden="1"/>
    <cellStyle name="Hyperlink" xfId="2448" builtinId="8" hidden="1"/>
    <cellStyle name="Hyperlink" xfId="2450" builtinId="8" hidden="1"/>
    <cellStyle name="Hyperlink" xfId="2452" builtinId="8" hidden="1"/>
    <cellStyle name="Hyperlink" xfId="2454" builtinId="8" hidden="1"/>
    <cellStyle name="Hyperlink" xfId="2456" builtinId="8" hidden="1"/>
    <cellStyle name="Hyperlink" xfId="2458" builtinId="8" hidden="1"/>
    <cellStyle name="Hyperlink" xfId="2460" builtinId="8" hidden="1"/>
    <cellStyle name="Hyperlink" xfId="2462" builtinId="8" hidden="1"/>
    <cellStyle name="Hyperlink" xfId="2464" builtinId="8" hidden="1"/>
    <cellStyle name="Hyperlink" xfId="2466" builtinId="8" hidden="1"/>
    <cellStyle name="Hyperlink" xfId="2468" builtinId="8" hidden="1"/>
    <cellStyle name="Hyperlink" xfId="2470" builtinId="8" hidden="1"/>
    <cellStyle name="Hyperlink" xfId="2472" builtinId="8" hidden="1"/>
    <cellStyle name="Hyperlink" xfId="2474" builtinId="8" hidden="1"/>
    <cellStyle name="Hyperlink" xfId="2476" builtinId="8" hidden="1"/>
    <cellStyle name="Hyperlink" xfId="2478" builtinId="8" hidden="1"/>
    <cellStyle name="Hyperlink" xfId="2480" builtinId="8" hidden="1"/>
    <cellStyle name="Hyperlink" xfId="2482" builtinId="8" hidden="1"/>
    <cellStyle name="Hyperlink" xfId="2484" builtinId="8" hidden="1"/>
    <cellStyle name="Hyperlink" xfId="2486" builtinId="8" hidden="1"/>
    <cellStyle name="Hyperlink" xfId="2488" builtinId="8" hidden="1"/>
    <cellStyle name="Hyperlink" xfId="2490" builtinId="8" hidden="1"/>
    <cellStyle name="Hyperlink" xfId="2492" builtinId="8" hidden="1"/>
    <cellStyle name="Hyperlink" xfId="2494" builtinId="8" hidden="1"/>
    <cellStyle name="Hyperlink" xfId="2496" builtinId="8" hidden="1"/>
    <cellStyle name="Hyperlink" xfId="2498" builtinId="8" hidden="1"/>
    <cellStyle name="Hyperlink" xfId="2500" builtinId="8" hidden="1"/>
    <cellStyle name="Hyperlink" xfId="2502" builtinId="8" hidden="1"/>
    <cellStyle name="Hyperlink" xfId="2504" builtinId="8" hidden="1"/>
    <cellStyle name="Hyperlink" xfId="2506" builtinId="8" hidden="1"/>
    <cellStyle name="Hyperlink" xfId="2508" builtinId="8" hidden="1"/>
    <cellStyle name="Hyperlink" xfId="2510" builtinId="8" hidden="1"/>
    <cellStyle name="Hyperlink" xfId="2512" builtinId="8" hidden="1"/>
    <cellStyle name="Hyperlink" xfId="2514" builtinId="8" hidden="1"/>
    <cellStyle name="Hyperlink" xfId="2516" builtinId="8" hidden="1"/>
    <cellStyle name="Hyperlink" xfId="2518" builtinId="8" hidden="1"/>
    <cellStyle name="Hyperlink" xfId="2520" builtinId="8" hidden="1"/>
    <cellStyle name="Hyperlink" xfId="2522" builtinId="8" hidden="1"/>
    <cellStyle name="Hyperlink" xfId="2524" builtinId="8" hidden="1"/>
    <cellStyle name="Hyperlink" xfId="2526" builtinId="8" hidden="1"/>
    <cellStyle name="Hyperlink" xfId="2528" builtinId="8" hidden="1"/>
    <cellStyle name="Hyperlink" xfId="2530" builtinId="8" hidden="1"/>
    <cellStyle name="Hyperlink" xfId="2532" builtinId="8" hidden="1"/>
    <cellStyle name="Hyperlink" xfId="2534" builtinId="8" hidden="1"/>
    <cellStyle name="Hyperlink" xfId="2536" builtinId="8" hidden="1"/>
    <cellStyle name="Hyperlink" xfId="2538" builtinId="8" hidden="1"/>
    <cellStyle name="Hyperlink" xfId="2540" builtinId="8" hidden="1"/>
    <cellStyle name="Hyperlink" xfId="2542" builtinId="8" hidden="1"/>
    <cellStyle name="Hyperlink" xfId="2544" builtinId="8" hidden="1"/>
    <cellStyle name="Hyperlink" xfId="2546" builtinId="8" hidden="1"/>
    <cellStyle name="Hyperlink" xfId="2548" builtinId="8" hidden="1"/>
    <cellStyle name="Hyperlink" xfId="2550" builtinId="8" hidden="1"/>
    <cellStyle name="Hyperlink" xfId="2552" builtinId="8" hidden="1"/>
    <cellStyle name="Hyperlink" xfId="2554" builtinId="8" hidden="1"/>
    <cellStyle name="Hyperlink" xfId="2556" builtinId="8" hidden="1"/>
    <cellStyle name="Hyperlink" xfId="2558" builtinId="8" hidden="1"/>
    <cellStyle name="Hyperlink" xfId="2560" builtinId="8" hidden="1"/>
    <cellStyle name="Hyperlink" xfId="2562" builtinId="8" hidden="1"/>
    <cellStyle name="Hyperlink" xfId="2564" builtinId="8" hidden="1"/>
    <cellStyle name="Hyperlink" xfId="2566" builtinId="8" hidden="1"/>
    <cellStyle name="Hyperlink" xfId="2568" builtinId="8" hidden="1"/>
    <cellStyle name="Hyperlink" xfId="2570" builtinId="8" hidden="1"/>
    <cellStyle name="Hyperlink" xfId="2572" builtinId="8" hidden="1"/>
    <cellStyle name="Hyperlink" xfId="2574" builtinId="8" hidden="1"/>
    <cellStyle name="Hyperlink" xfId="2576" builtinId="8" hidden="1"/>
    <cellStyle name="Hyperlink" xfId="2578" builtinId="8" hidden="1"/>
    <cellStyle name="Hyperlink" xfId="2580" builtinId="8" hidden="1"/>
    <cellStyle name="Hyperlink" xfId="2582" builtinId="8" hidden="1"/>
    <cellStyle name="Hyperlink" xfId="2584" builtinId="8" hidden="1"/>
    <cellStyle name="Hyperlink" xfId="2586" builtinId="8" hidden="1"/>
    <cellStyle name="Hyperlink" xfId="2588" builtinId="8" hidden="1"/>
    <cellStyle name="Hyperlink" xfId="2590" builtinId="8" hidden="1"/>
    <cellStyle name="Hyperlink" xfId="2592" builtinId="8" hidden="1"/>
    <cellStyle name="Hyperlink" xfId="2594" builtinId="8" hidden="1"/>
    <cellStyle name="Hyperlink" xfId="2596" builtinId="8" hidden="1"/>
    <cellStyle name="Hyperlink" xfId="2598" builtinId="8" hidden="1"/>
    <cellStyle name="Hyperlink" xfId="2600" builtinId="8" hidden="1"/>
    <cellStyle name="Hyperlink" xfId="2602" builtinId="8" hidden="1"/>
    <cellStyle name="Hyperlink" xfId="2604" builtinId="8" hidden="1"/>
    <cellStyle name="Hyperlink" xfId="2606" builtinId="8" hidden="1"/>
    <cellStyle name="Hyperlink" xfId="2608" builtinId="8" hidden="1"/>
    <cellStyle name="Hyperlink" xfId="2610" builtinId="8" hidden="1"/>
    <cellStyle name="Hyperlink" xfId="2612" builtinId="8" hidden="1"/>
    <cellStyle name="Hyperlink" xfId="2614" builtinId="8" hidden="1"/>
    <cellStyle name="Hyperlink" xfId="2616" builtinId="8" hidden="1"/>
    <cellStyle name="Hyperlink" xfId="2618" builtinId="8" hidden="1"/>
    <cellStyle name="Hyperlink" xfId="2620" builtinId="8" hidden="1"/>
    <cellStyle name="Hyperlink" xfId="2622" builtinId="8" hidden="1"/>
    <cellStyle name="Hyperlink" xfId="2624" builtinId="8" hidden="1"/>
    <cellStyle name="Hyperlink" xfId="2626" builtinId="8" hidden="1"/>
    <cellStyle name="Hyperlink" xfId="2628" builtinId="8" hidden="1"/>
    <cellStyle name="Hyperlink" xfId="2630" builtinId="8" hidden="1"/>
    <cellStyle name="Hyperlink" xfId="2632" builtinId="8" hidden="1"/>
    <cellStyle name="Hyperlink" xfId="2634" builtinId="8" hidden="1"/>
    <cellStyle name="Hyperlink" xfId="2636" builtinId="8" hidden="1"/>
    <cellStyle name="Hyperlink" xfId="2638" builtinId="8" hidden="1"/>
    <cellStyle name="Hyperlink" xfId="2640" builtinId="8" hidden="1"/>
    <cellStyle name="Hyperlink" xfId="2642" builtinId="8" hidden="1"/>
    <cellStyle name="Hyperlink" xfId="2644" builtinId="8" hidden="1"/>
    <cellStyle name="Hyperlink" xfId="2646" builtinId="8" hidden="1"/>
    <cellStyle name="Hyperlink" xfId="2648" builtinId="8" hidden="1"/>
    <cellStyle name="Hyperlink" xfId="2650" builtinId="8" hidden="1"/>
    <cellStyle name="Hyperlink" xfId="2652" builtinId="8" hidden="1"/>
    <cellStyle name="Hyperlink" xfId="2654" builtinId="8" hidden="1"/>
    <cellStyle name="Hyperlink" xfId="2656" builtinId="8" hidden="1"/>
    <cellStyle name="Hyperlink" xfId="2658" builtinId="8" hidden="1"/>
    <cellStyle name="Hyperlink" xfId="2660" builtinId="8" hidden="1"/>
    <cellStyle name="Hyperlink" xfId="2662" builtinId="8" hidden="1"/>
    <cellStyle name="Hyperlink" xfId="2665" builtinId="8" hidden="1"/>
    <cellStyle name="Hyperlink" xfId="2667" builtinId="8" hidden="1"/>
    <cellStyle name="Hyperlink" xfId="2669" builtinId="8" hidden="1"/>
    <cellStyle name="Hyperlink" xfId="2671" builtinId="8" hidden="1"/>
    <cellStyle name="Hyperlink" xfId="2673" builtinId="8" hidden="1"/>
    <cellStyle name="Hyperlink" xfId="2675" builtinId="8" hidden="1"/>
    <cellStyle name="Hyperlink" xfId="2677" builtinId="8" hidden="1"/>
    <cellStyle name="Hyperlink" xfId="2679" builtinId="8" hidden="1"/>
    <cellStyle name="Hyperlink" xfId="2681" builtinId="8" hidden="1"/>
    <cellStyle name="Hyperlink" xfId="2683" builtinId="8" hidden="1"/>
    <cellStyle name="Hyperlink" xfId="2685" builtinId="8" hidden="1"/>
    <cellStyle name="Hyperlink" xfId="2687" builtinId="8" hidden="1"/>
    <cellStyle name="Hyperlink" xfId="2689" builtinId="8" hidden="1"/>
    <cellStyle name="Hyperlink" xfId="2691" builtinId="8" hidden="1"/>
    <cellStyle name="Hyperlink" xfId="2693" builtinId="8" hidden="1"/>
    <cellStyle name="Hyperlink" xfId="2695" builtinId="8" hidden="1"/>
    <cellStyle name="Hyperlink" xfId="2697" builtinId="8" hidden="1"/>
    <cellStyle name="Hyperlink" xfId="2699" builtinId="8" hidden="1"/>
    <cellStyle name="Hyperlink" xfId="2701" builtinId="8" hidden="1"/>
    <cellStyle name="Hyperlink" xfId="2703" builtinId="8" hidden="1"/>
    <cellStyle name="Hyperlink" xfId="2705" builtinId="8" hidden="1"/>
    <cellStyle name="Hyperlink" xfId="2707" builtinId="8" hidden="1"/>
    <cellStyle name="Hyperlink" xfId="2709" builtinId="8" hidden="1"/>
    <cellStyle name="Hyperlink" xfId="2711" builtinId="8" hidden="1"/>
    <cellStyle name="Hyperlink" xfId="2713" builtinId="8" hidden="1"/>
    <cellStyle name="Hyperlink" xfId="2715" builtinId="8" hidden="1"/>
    <cellStyle name="Hyperlink" xfId="2717" builtinId="8" hidden="1"/>
    <cellStyle name="Hyperlink" xfId="2719" builtinId="8" hidden="1"/>
    <cellStyle name="Hyperlink" xfId="2721" builtinId="8" hidden="1"/>
    <cellStyle name="Hyperlink" xfId="2723" builtinId="8" hidden="1"/>
    <cellStyle name="Hyperlink" xfId="2725" builtinId="8" hidden="1"/>
    <cellStyle name="Hyperlink" xfId="2727" builtinId="8" hidden="1"/>
    <cellStyle name="Hyperlink" xfId="2729" builtinId="8" hidden="1"/>
    <cellStyle name="Hyperlink" xfId="2731" builtinId="8" hidden="1"/>
    <cellStyle name="Hyperlink" xfId="2733" builtinId="8" hidden="1"/>
    <cellStyle name="Hyperlink" xfId="2735" builtinId="8" hidden="1"/>
    <cellStyle name="Hyperlink" xfId="2737" builtinId="8" hidden="1"/>
    <cellStyle name="Hyperlink" xfId="2739" builtinId="8" hidden="1"/>
    <cellStyle name="Hyperlink" xfId="2741" builtinId="8" hidden="1"/>
    <cellStyle name="Hyperlink" xfId="2743" builtinId="8" hidden="1"/>
    <cellStyle name="Hyperlink" xfId="2745" builtinId="8" hidden="1"/>
    <cellStyle name="Hyperlink" xfId="2747" builtinId="8" hidden="1"/>
    <cellStyle name="Hyperlink" xfId="2749" builtinId="8" hidden="1"/>
    <cellStyle name="Hyperlink" xfId="2751" builtinId="8" hidden="1"/>
    <cellStyle name="Hyperlink" xfId="2753" builtinId="8" hidden="1"/>
    <cellStyle name="Hyperlink" xfId="2755" builtinId="8" hidden="1"/>
    <cellStyle name="Hyperlink" xfId="2757" builtinId="8" hidden="1"/>
    <cellStyle name="Hyperlink" xfId="2759" builtinId="8" hidden="1"/>
    <cellStyle name="Hyperlink" xfId="2761" builtinId="8" hidden="1"/>
    <cellStyle name="Hyperlink" xfId="2763" builtinId="8" hidden="1"/>
    <cellStyle name="Hyperlink" xfId="2765" builtinId="8" hidden="1"/>
    <cellStyle name="Hyperlink" xfId="2767" builtinId="8" hidden="1"/>
    <cellStyle name="Hyperlink" xfId="2769" builtinId="8" hidden="1"/>
    <cellStyle name="Hyperlink" xfId="2771" builtinId="8" hidden="1"/>
    <cellStyle name="Hyperlink" xfId="2773" builtinId="8" hidden="1"/>
    <cellStyle name="Hyperlink" xfId="2775" builtinId="8" hidden="1"/>
    <cellStyle name="Hyperlink" xfId="2777" builtinId="8" hidden="1"/>
    <cellStyle name="Hyperlink" xfId="2779" builtinId="8" hidden="1"/>
    <cellStyle name="Hyperlink" xfId="2781" builtinId="8" hidden="1"/>
    <cellStyle name="Hyperlink" xfId="2783" builtinId="8" hidden="1"/>
    <cellStyle name="Hyperlink" xfId="2785" builtinId="8" hidden="1"/>
    <cellStyle name="Hyperlink" xfId="2787" builtinId="8" hidden="1"/>
    <cellStyle name="Hyperlink" xfId="2789" builtinId="8" hidden="1"/>
    <cellStyle name="Hyperlink" xfId="2791" builtinId="8" hidden="1"/>
    <cellStyle name="Hyperlink" xfId="2793" builtinId="8" hidden="1"/>
    <cellStyle name="Hyperlink" xfId="2795" builtinId="8" hidden="1"/>
    <cellStyle name="Hyperlink" xfId="2797" builtinId="8" hidden="1"/>
    <cellStyle name="Hyperlink" xfId="2799" builtinId="8" hidden="1"/>
    <cellStyle name="Hyperlink" xfId="2801" builtinId="8" hidden="1"/>
    <cellStyle name="Hyperlink" xfId="2803" builtinId="8" hidden="1"/>
    <cellStyle name="Hyperlink" xfId="2805" builtinId="8" hidden="1"/>
    <cellStyle name="Hyperlink" xfId="2807" builtinId="8" hidden="1"/>
    <cellStyle name="Hyperlink" xfId="2809" builtinId="8" hidden="1"/>
    <cellStyle name="Hyperlink" xfId="2811" builtinId="8" hidden="1"/>
    <cellStyle name="Hyperlink" xfId="2813" builtinId="8" hidden="1"/>
    <cellStyle name="Hyperlink" xfId="2815" builtinId="8" hidden="1"/>
    <cellStyle name="Hyperlink" xfId="2817" builtinId="8" hidden="1"/>
    <cellStyle name="Hyperlink" xfId="2819" builtinId="8" hidden="1"/>
    <cellStyle name="Hyperlink" xfId="2821" builtinId="8" hidden="1"/>
    <cellStyle name="Hyperlink" xfId="2823" builtinId="8" hidden="1"/>
    <cellStyle name="Hyperlink" xfId="2825" builtinId="8" hidden="1"/>
    <cellStyle name="Hyperlink" xfId="2827" builtinId="8" hidden="1"/>
    <cellStyle name="Hyperlink" xfId="2829" builtinId="8" hidden="1"/>
    <cellStyle name="Hyperlink" xfId="2831" builtinId="8" hidden="1"/>
    <cellStyle name="Hyperlink" xfId="2833" builtinId="8" hidden="1"/>
    <cellStyle name="Hyperlink" xfId="2835" builtinId="8" hidden="1"/>
    <cellStyle name="Hyperlink" xfId="2837" builtinId="8" hidden="1"/>
    <cellStyle name="Hyperlink" xfId="2839" builtinId="8" hidden="1"/>
    <cellStyle name="Hyperlink" xfId="2841" builtinId="8" hidden="1"/>
    <cellStyle name="Hyperlink" xfId="2843" builtinId="8" hidden="1"/>
    <cellStyle name="Hyperlink" xfId="2845" builtinId="8" hidden="1"/>
    <cellStyle name="Hyperlink" xfId="2847" builtinId="8" hidden="1"/>
    <cellStyle name="Hyperlink" xfId="2849" builtinId="8" hidden="1"/>
    <cellStyle name="Hyperlink" xfId="2851" builtinId="8" hidden="1"/>
    <cellStyle name="Hyperlink" xfId="2853" builtinId="8" hidden="1"/>
    <cellStyle name="Hyperlink" xfId="2855" builtinId="8" hidden="1"/>
    <cellStyle name="Hyperlink" xfId="2857" builtinId="8" hidden="1"/>
    <cellStyle name="Hyperlink" xfId="2859" builtinId="8" hidden="1"/>
    <cellStyle name="Hyperlink" xfId="2861" builtinId="8" hidden="1"/>
    <cellStyle name="Hyperlink" xfId="2863" builtinId="8" hidden="1"/>
    <cellStyle name="Hyperlink" xfId="2865" builtinId="8" hidden="1"/>
    <cellStyle name="Hyperlink" xfId="2867" builtinId="8" hidden="1"/>
    <cellStyle name="Hyperlink" xfId="2869" builtinId="8" hidden="1"/>
    <cellStyle name="Hyperlink" xfId="2871" builtinId="8" hidden="1"/>
    <cellStyle name="Hyperlink" xfId="2873" builtinId="8" hidden="1"/>
    <cellStyle name="Hyperlink" xfId="2875" builtinId="8" hidden="1"/>
    <cellStyle name="Hyperlink" xfId="2877" builtinId="8" hidden="1"/>
    <cellStyle name="Hyperlink" xfId="2879" builtinId="8" hidden="1"/>
    <cellStyle name="Hyperlink" xfId="2881" builtinId="8" hidden="1"/>
    <cellStyle name="Hyperlink" xfId="2883" builtinId="8" hidden="1"/>
    <cellStyle name="Hyperlink" xfId="2885" builtinId="8" hidden="1"/>
    <cellStyle name="Hyperlink" xfId="2887" builtinId="8" hidden="1"/>
    <cellStyle name="Hyperlink" xfId="2889" builtinId="8" hidden="1"/>
    <cellStyle name="Hyperlink" xfId="2891" builtinId="8" hidden="1"/>
    <cellStyle name="Hyperlink" xfId="2893" builtinId="8" hidden="1"/>
    <cellStyle name="Hyperlink" xfId="2895" builtinId="8" hidden="1"/>
    <cellStyle name="Hyperlink" xfId="2897" builtinId="8" hidden="1"/>
    <cellStyle name="Hyperlink" xfId="2899" builtinId="8" hidden="1"/>
    <cellStyle name="Hyperlink" xfId="2901" builtinId="8" hidden="1"/>
    <cellStyle name="Hyperlink" xfId="2903" builtinId="8" hidden="1"/>
    <cellStyle name="Hyperlink" xfId="2905" builtinId="8" hidden="1"/>
    <cellStyle name="Hyperlink" xfId="2907" builtinId="8" hidden="1"/>
    <cellStyle name="Hyperlink" xfId="2909" builtinId="8" hidden="1"/>
    <cellStyle name="Hyperlink" xfId="2911" builtinId="8" hidden="1"/>
    <cellStyle name="Hyperlink" xfId="2913" builtinId="8" hidden="1"/>
    <cellStyle name="Hyperlink" xfId="2915" builtinId="8" hidden="1"/>
    <cellStyle name="Hyperlink" xfId="2917" builtinId="8" hidden="1"/>
    <cellStyle name="Hyperlink" xfId="2919" builtinId="8" hidden="1"/>
    <cellStyle name="Hyperlink" xfId="2921" builtinId="8" hidden="1"/>
    <cellStyle name="Hyperlink" xfId="2923" builtinId="8" hidden="1"/>
    <cellStyle name="Hyperlink" xfId="2925" builtinId="8" hidden="1"/>
    <cellStyle name="Hyperlink" xfId="2927" builtinId="8" hidden="1"/>
    <cellStyle name="Hyperlink" xfId="2929" builtinId="8" hidden="1"/>
    <cellStyle name="Hyperlink" xfId="2931" builtinId="8" hidden="1"/>
    <cellStyle name="Hyperlink" xfId="2933" builtinId="8" hidden="1"/>
    <cellStyle name="Hyperlink" xfId="2935" builtinId="8" hidden="1"/>
    <cellStyle name="Hyperlink" xfId="2937" builtinId="8" hidden="1"/>
    <cellStyle name="Hyperlink" xfId="2939" builtinId="8" hidden="1"/>
    <cellStyle name="Hyperlink" xfId="2941" builtinId="8" hidden="1"/>
    <cellStyle name="Hyperlink" xfId="2943" builtinId="8" hidden="1"/>
    <cellStyle name="Hyperlink" xfId="2945" builtinId="8" hidden="1"/>
    <cellStyle name="Hyperlink" xfId="2947" builtinId="8" hidden="1"/>
    <cellStyle name="Hyperlink" xfId="2949" builtinId="8" hidden="1"/>
    <cellStyle name="Hyperlink" xfId="2951" builtinId="8" hidden="1"/>
    <cellStyle name="Hyperlink" xfId="2953" builtinId="8" hidden="1"/>
    <cellStyle name="Hyperlink" xfId="2955" builtinId="8" hidden="1"/>
    <cellStyle name="Hyperlink" xfId="2957" builtinId="8" hidden="1"/>
    <cellStyle name="Hyperlink" xfId="2959" builtinId="8" hidden="1"/>
    <cellStyle name="Hyperlink" xfId="2961" builtinId="8" hidden="1"/>
    <cellStyle name="Hyperlink" xfId="2963" builtinId="8" hidden="1"/>
    <cellStyle name="Hyperlink" xfId="2965" builtinId="8" hidden="1"/>
    <cellStyle name="Hyperlink" xfId="2967" builtinId="8" hidden="1"/>
    <cellStyle name="Hyperlink" xfId="2969" builtinId="8" hidden="1"/>
    <cellStyle name="Hyperlink" xfId="2971" builtinId="8" hidden="1"/>
    <cellStyle name="Hyperlink" xfId="2973" builtinId="8" hidden="1"/>
    <cellStyle name="Hyperlink" xfId="2975" builtinId="8" hidden="1"/>
    <cellStyle name="Hyperlink" xfId="2977" builtinId="8" hidden="1"/>
    <cellStyle name="Hyperlink" xfId="2979" builtinId="8" hidden="1"/>
    <cellStyle name="Hyperlink" xfId="2981" builtinId="8" hidden="1"/>
    <cellStyle name="Hyperlink" xfId="2983" builtinId="8" hidden="1"/>
    <cellStyle name="Hyperlink" xfId="2985" builtinId="8" hidden="1"/>
    <cellStyle name="Hyperlink" xfId="2987" builtinId="8" hidden="1"/>
    <cellStyle name="Hyperlink" xfId="2989" builtinId="8" hidden="1"/>
    <cellStyle name="Hyperlink" xfId="2991" builtinId="8" hidden="1"/>
    <cellStyle name="Hyperlink" xfId="2993" builtinId="8" hidden="1"/>
    <cellStyle name="Hyperlink" xfId="2995" builtinId="8" hidden="1"/>
    <cellStyle name="Hyperlink" xfId="2997" builtinId="8" hidden="1"/>
    <cellStyle name="Hyperlink" xfId="2999" builtinId="8" hidden="1"/>
    <cellStyle name="Hyperlink" xfId="3001" builtinId="8" hidden="1"/>
    <cellStyle name="Hyperlink" xfId="3003" builtinId="8" hidden="1"/>
    <cellStyle name="Hyperlink" xfId="3005" builtinId="8" hidden="1"/>
    <cellStyle name="Hyperlink" xfId="3007" builtinId="8" hidden="1"/>
    <cellStyle name="Hyperlink" xfId="3009" builtinId="8" hidden="1"/>
    <cellStyle name="Hyperlink" xfId="3011" builtinId="8" hidden="1"/>
    <cellStyle name="Hyperlink" xfId="3013" builtinId="8" hidden="1"/>
    <cellStyle name="Hyperlink" xfId="3015" builtinId="8" hidden="1"/>
    <cellStyle name="Hyperlink" xfId="3017" builtinId="8" hidden="1"/>
    <cellStyle name="Hyperlink" xfId="3019" builtinId="8" hidden="1"/>
    <cellStyle name="Hyperlink" xfId="3021" builtinId="8" hidden="1"/>
    <cellStyle name="Hyperlink" xfId="3023" builtinId="8" hidden="1"/>
    <cellStyle name="Hyperlink" xfId="3025" builtinId="8" hidden="1"/>
    <cellStyle name="Hyperlink" xfId="3027" builtinId="8" hidden="1"/>
    <cellStyle name="Hyperlink" xfId="3029" builtinId="8" hidden="1"/>
    <cellStyle name="Hyperlink" xfId="3031" builtinId="8" hidden="1"/>
    <cellStyle name="Hyperlink" xfId="3033" builtinId="8" hidden="1"/>
    <cellStyle name="Hyperlink" xfId="3035" builtinId="8" hidden="1"/>
    <cellStyle name="Hyperlink" xfId="3037" builtinId="8" hidden="1"/>
    <cellStyle name="Hyperlink" xfId="3039" builtinId="8" hidden="1"/>
    <cellStyle name="Hyperlink" xfId="3041" builtinId="8" hidden="1"/>
    <cellStyle name="Hyperlink" xfId="3043" builtinId="8" hidden="1"/>
    <cellStyle name="Hyperlink" xfId="3045" builtinId="8" hidden="1"/>
    <cellStyle name="Hyperlink" xfId="3047" builtinId="8" hidden="1"/>
    <cellStyle name="Hyperlink" xfId="3049" builtinId="8" hidden="1"/>
    <cellStyle name="Hyperlink" xfId="3051" builtinId="8" hidden="1"/>
    <cellStyle name="Hyperlink" xfId="3053" builtinId="8" hidden="1"/>
    <cellStyle name="Hyperlink" xfId="3055" builtinId="8" hidden="1"/>
    <cellStyle name="Hyperlink" xfId="3057" builtinId="8" hidden="1"/>
    <cellStyle name="Hyperlink" xfId="3059" builtinId="8" hidden="1"/>
    <cellStyle name="Hyperlink" xfId="3061" builtinId="8" hidden="1"/>
    <cellStyle name="Hyperlink" xfId="3063" builtinId="8" hidden="1"/>
    <cellStyle name="Hyperlink" xfId="3065" builtinId="8" hidden="1"/>
    <cellStyle name="Hyperlink" xfId="3067" builtinId="8" hidden="1"/>
    <cellStyle name="Hyperlink" xfId="3069" builtinId="8" hidden="1"/>
    <cellStyle name="Hyperlink" xfId="3071" builtinId="8" hidden="1"/>
    <cellStyle name="Hyperlink" xfId="3073" builtinId="8" hidden="1"/>
    <cellStyle name="Hyperlink" xfId="3075" builtinId="8" hidden="1"/>
    <cellStyle name="Hyperlink" xfId="3077" builtinId="8" hidden="1"/>
    <cellStyle name="Hyperlink" xfId="3079" builtinId="8" hidden="1"/>
    <cellStyle name="Hyperlink" xfId="3081" builtinId="8" hidden="1"/>
    <cellStyle name="Hyperlink" xfId="3083" builtinId="8" hidden="1"/>
    <cellStyle name="Hyperlink" xfId="3085" builtinId="8" hidden="1"/>
    <cellStyle name="Hyperlink" xfId="3087" builtinId="8" hidden="1"/>
    <cellStyle name="Hyperlink" xfId="3089" builtinId="8" hidden="1"/>
    <cellStyle name="Hyperlink" xfId="3091" builtinId="8" hidden="1"/>
    <cellStyle name="Hyperlink" xfId="3093" builtinId="8" hidden="1"/>
    <cellStyle name="Hyperlink" xfId="3095" builtinId="8" hidden="1"/>
    <cellStyle name="Hyperlink" xfId="3097" builtinId="8" hidden="1"/>
    <cellStyle name="Hyperlink" xfId="3099" builtinId="8" hidden="1"/>
    <cellStyle name="Hyperlink" xfId="3101" builtinId="8" hidden="1"/>
    <cellStyle name="Hyperlink" xfId="3103" builtinId="8" hidden="1"/>
    <cellStyle name="Hyperlink" xfId="3105" builtinId="8" hidden="1"/>
    <cellStyle name="Hyperlink" xfId="3107" builtinId="8" hidden="1"/>
    <cellStyle name="Hyperlink" xfId="3109" builtinId="8" hidden="1"/>
    <cellStyle name="Hyperlink" xfId="3111" builtinId="8" hidden="1"/>
    <cellStyle name="Hyperlink" xfId="3113" builtinId="8" hidden="1"/>
    <cellStyle name="Hyperlink" xfId="3115" builtinId="8" hidden="1"/>
    <cellStyle name="Hyperlink" xfId="3117" builtinId="8" hidden="1"/>
    <cellStyle name="Hyperlink" xfId="3119" builtinId="8" hidden="1"/>
    <cellStyle name="Hyperlink" xfId="3121" builtinId="8" hidden="1"/>
    <cellStyle name="Hyperlink" xfId="3123" builtinId="8" hidden="1"/>
    <cellStyle name="Hyperlink" xfId="3125" builtinId="8" hidden="1"/>
    <cellStyle name="Hyperlink" xfId="3127" builtinId="8" hidden="1"/>
    <cellStyle name="Hyperlink" xfId="3129" builtinId="8" hidden="1"/>
    <cellStyle name="Hyperlink" xfId="3131" builtinId="8" hidden="1"/>
    <cellStyle name="Hyperlink" xfId="3133" builtinId="8" hidden="1"/>
    <cellStyle name="Hyperlink" xfId="3135" builtinId="8" hidden="1"/>
    <cellStyle name="Hyperlink" xfId="3137" builtinId="8" hidden="1"/>
    <cellStyle name="Hyperlink" xfId="3139" builtinId="8" hidden="1"/>
    <cellStyle name="Hyperlink" xfId="3141" builtinId="8" hidden="1"/>
    <cellStyle name="Hyperlink" xfId="3143" builtinId="8" hidden="1"/>
    <cellStyle name="Hyperlink" xfId="3145" builtinId="8" hidden="1"/>
    <cellStyle name="Hyperlink" xfId="3147" builtinId="8" hidden="1"/>
    <cellStyle name="Hyperlink" xfId="3149" builtinId="8" hidden="1"/>
    <cellStyle name="Hyperlink" xfId="3151" builtinId="8" hidden="1"/>
    <cellStyle name="Hyperlink" xfId="3153" builtinId="8" hidden="1"/>
    <cellStyle name="Hyperlink" xfId="3155" builtinId="8" hidden="1"/>
    <cellStyle name="Hyperlink" xfId="3157" builtinId="8" hidden="1"/>
    <cellStyle name="Hyperlink" xfId="3159" builtinId="8" hidden="1"/>
    <cellStyle name="Hyperlink" xfId="3161" builtinId="8" hidden="1"/>
    <cellStyle name="Hyperlink" xfId="3163" builtinId="8" hidden="1"/>
    <cellStyle name="Hyperlink" xfId="3165" builtinId="8" hidden="1"/>
    <cellStyle name="Hyperlink" xfId="3167" builtinId="8" hidden="1"/>
    <cellStyle name="Hyperlink" xfId="3169" builtinId="8" hidden="1"/>
    <cellStyle name="Hyperlink" xfId="3171" builtinId="8" hidden="1"/>
    <cellStyle name="Hyperlink" xfId="3173" builtinId="8" hidden="1"/>
    <cellStyle name="Hyperlink" xfId="3175" builtinId="8" hidden="1"/>
    <cellStyle name="Hyperlink" xfId="3177" builtinId="8" hidden="1"/>
    <cellStyle name="Hyperlink" xfId="3179" builtinId="8" hidden="1"/>
    <cellStyle name="Hyperlink" xfId="3181" builtinId="8" hidden="1"/>
    <cellStyle name="Hyperlink" xfId="3183" builtinId="8" hidden="1"/>
    <cellStyle name="Hyperlink" xfId="3185" builtinId="8" hidden="1"/>
    <cellStyle name="Hyperlink" xfId="3187" builtinId="8" hidden="1"/>
    <cellStyle name="Hyperlink" xfId="3189" builtinId="8" hidden="1"/>
    <cellStyle name="Hyperlink" xfId="3191" builtinId="8" hidden="1"/>
    <cellStyle name="Hyperlink" xfId="3193" builtinId="8" hidden="1"/>
    <cellStyle name="Hyperlink" xfId="3195" builtinId="8" hidden="1"/>
    <cellStyle name="Hyperlink" xfId="3197" builtinId="8" hidden="1"/>
    <cellStyle name="Hyperlink" xfId="3199" builtinId="8" hidden="1"/>
    <cellStyle name="Hyperlink" xfId="3201" builtinId="8" hidden="1"/>
    <cellStyle name="Hyperlink" xfId="3203" builtinId="8" hidden="1"/>
    <cellStyle name="Hyperlink" xfId="3205" builtinId="8" hidden="1"/>
    <cellStyle name="Hyperlink" xfId="3207" builtinId="8" hidden="1"/>
    <cellStyle name="Hyperlink" xfId="3209" builtinId="8" hidden="1"/>
    <cellStyle name="Hyperlink" xfId="3211" builtinId="8" hidden="1"/>
    <cellStyle name="Hyperlink" xfId="3213" builtinId="8" hidden="1"/>
    <cellStyle name="Hyperlink" xfId="3215" builtinId="8" hidden="1"/>
    <cellStyle name="Hyperlink" xfId="3217" builtinId="8" hidden="1"/>
    <cellStyle name="Hyperlink" xfId="3219" builtinId="8" hidden="1"/>
    <cellStyle name="Hyperlink" xfId="3221" builtinId="8" hidden="1"/>
    <cellStyle name="Hyperlink" xfId="3223" builtinId="8" hidden="1"/>
    <cellStyle name="Hyperlink" xfId="3225" builtinId="8" hidden="1"/>
    <cellStyle name="Hyperlink" xfId="3227" builtinId="8" hidden="1"/>
    <cellStyle name="Hyperlink" xfId="3229" builtinId="8" hidden="1"/>
    <cellStyle name="Hyperlink" xfId="3231" builtinId="8" hidden="1"/>
    <cellStyle name="Hyperlink" xfId="3233" builtinId="8" hidden="1"/>
    <cellStyle name="Hyperlink" xfId="3235" builtinId="8" hidden="1"/>
    <cellStyle name="Hyperlink" xfId="3237" builtinId="8" hidden="1"/>
    <cellStyle name="Hyperlink" xfId="3239" builtinId="8" hidden="1"/>
    <cellStyle name="Hyperlink" xfId="3241" builtinId="8" hidden="1"/>
    <cellStyle name="Hyperlink" xfId="3243" builtinId="8" hidden="1"/>
    <cellStyle name="Hyperlink" xfId="3245" builtinId="8" hidden="1"/>
    <cellStyle name="Hyperlink" xfId="3247" builtinId="8" hidden="1"/>
    <cellStyle name="Hyperlink" xfId="3249" builtinId="8" hidden="1"/>
    <cellStyle name="Hyperlink" xfId="3251" builtinId="8" hidden="1"/>
    <cellStyle name="Hyperlink" xfId="3253" builtinId="8" hidden="1"/>
    <cellStyle name="Hyperlink" xfId="3255" builtinId="8" hidden="1"/>
    <cellStyle name="Hyperlink" xfId="3257" builtinId="8" hidden="1"/>
    <cellStyle name="Hyperlink" xfId="3259" builtinId="8" hidden="1"/>
    <cellStyle name="Hyperlink" xfId="3261" builtinId="8" hidden="1"/>
    <cellStyle name="Hyperlink" xfId="3263" builtinId="8" hidden="1"/>
    <cellStyle name="Hyperlink" xfId="3265" builtinId="8" hidden="1"/>
    <cellStyle name="Hyperlink" xfId="3267" builtinId="8" hidden="1"/>
    <cellStyle name="Hyperlink" xfId="3269" builtinId="8" hidden="1"/>
    <cellStyle name="Hyperlink" xfId="3271" builtinId="8" hidden="1"/>
    <cellStyle name="Hyperlink" xfId="3273" builtinId="8" hidden="1"/>
    <cellStyle name="Hyperlink" xfId="3275" builtinId="8" hidden="1"/>
    <cellStyle name="Hyperlink" xfId="3277" builtinId="8" hidden="1"/>
    <cellStyle name="Hyperlink" xfId="3279" builtinId="8" hidden="1"/>
    <cellStyle name="Hyperlink" xfId="3281" builtinId="8" hidden="1"/>
    <cellStyle name="Hyperlink" xfId="3283" builtinId="8" hidden="1"/>
    <cellStyle name="Hyperlink" xfId="3285" builtinId="8" hidden="1"/>
    <cellStyle name="Hyperlink" xfId="3287" builtinId="8" hidden="1"/>
    <cellStyle name="Hyperlink" xfId="3289" builtinId="8" hidden="1"/>
    <cellStyle name="Hyperlink" xfId="3291" builtinId="8" hidden="1"/>
    <cellStyle name="Hyperlink" xfId="3293" builtinId="8" hidden="1"/>
    <cellStyle name="Hyperlink" xfId="3295" builtinId="8" hidden="1"/>
    <cellStyle name="Hyperlink" xfId="3297" builtinId="8" hidden="1"/>
    <cellStyle name="Hyperlink" xfId="3299" builtinId="8" hidden="1"/>
    <cellStyle name="Hyperlink" xfId="3301" builtinId="8" hidden="1"/>
    <cellStyle name="Hyperlink" xfId="3303" builtinId="8" hidden="1"/>
    <cellStyle name="Hyperlink" xfId="3305" builtinId="8" hidden="1"/>
    <cellStyle name="Hyperlink" xfId="3307" builtinId="8" hidden="1"/>
    <cellStyle name="Hyperlink" xfId="3309" builtinId="8" hidden="1"/>
    <cellStyle name="Hyperlink" xfId="3311" builtinId="8" hidden="1"/>
    <cellStyle name="Hyperlink" xfId="3313" builtinId="8" hidden="1"/>
    <cellStyle name="Hyperlink" xfId="3315" builtinId="8" hidden="1"/>
    <cellStyle name="Hyperlink" xfId="3317" builtinId="8" hidden="1"/>
    <cellStyle name="Hyperlink" xfId="3319" builtinId="8" hidden="1"/>
    <cellStyle name="Hyperlink" xfId="3321" builtinId="8" hidden="1"/>
    <cellStyle name="Hyperlink" xfId="3323" builtinId="8" hidden="1"/>
    <cellStyle name="Hyperlink" xfId="3325" builtinId="8" hidden="1"/>
    <cellStyle name="Hyperlink" xfId="3327" builtinId="8" hidden="1"/>
    <cellStyle name="Hyperlink" xfId="3329" builtinId="8" hidden="1"/>
    <cellStyle name="Hyperlink" xfId="3331" builtinId="8" hidden="1"/>
    <cellStyle name="Hyperlink" xfId="3333" builtinId="8" hidden="1"/>
    <cellStyle name="Hyperlink" xfId="3335" builtinId="8" hidden="1"/>
    <cellStyle name="Hyperlink" xfId="3337" builtinId="8" hidden="1"/>
    <cellStyle name="Hyperlink" xfId="3339" builtinId="8" hidden="1"/>
    <cellStyle name="Hyperlink" xfId="3341" builtinId="8" hidden="1"/>
    <cellStyle name="Hyperlink" xfId="3343" builtinId="8" hidden="1"/>
    <cellStyle name="Hyperlink" xfId="3345" builtinId="8" hidden="1"/>
    <cellStyle name="Hyperlink" xfId="3347" builtinId="8" hidden="1"/>
    <cellStyle name="Hyperlink" xfId="3349" builtinId="8" hidden="1"/>
    <cellStyle name="Hyperlink" xfId="3351" builtinId="8" hidden="1"/>
    <cellStyle name="Hyperlink" xfId="3353" builtinId="8" hidden="1"/>
    <cellStyle name="Hyperlink" xfId="3355" builtinId="8" hidden="1"/>
    <cellStyle name="Hyperlink" xfId="3357" builtinId="8" hidden="1"/>
    <cellStyle name="Hyperlink" xfId="3359" builtinId="8" hidden="1"/>
    <cellStyle name="Hyperlink" xfId="3361" builtinId="8" hidden="1"/>
    <cellStyle name="Hyperlink" xfId="3363" builtinId="8" hidden="1"/>
    <cellStyle name="Hyperlink" xfId="3365" builtinId="8" hidden="1"/>
    <cellStyle name="Hyperlink" xfId="3367" builtinId="8" hidden="1"/>
    <cellStyle name="Hyperlink" xfId="3369" builtinId="8" hidden="1"/>
    <cellStyle name="Hyperlink" xfId="3371" builtinId="8" hidden="1"/>
    <cellStyle name="Hyperlink" xfId="3373" builtinId="8" hidden="1"/>
    <cellStyle name="Hyperlink" xfId="3375" builtinId="8" hidden="1"/>
    <cellStyle name="Hyperlink" xfId="3377" builtinId="8" hidden="1"/>
    <cellStyle name="Hyperlink" xfId="3379" builtinId="8" hidden="1"/>
    <cellStyle name="Hyperlink" xfId="3381" builtinId="8" hidden="1"/>
    <cellStyle name="Hyperlink" xfId="3383" builtinId="8" hidden="1"/>
    <cellStyle name="Hyperlink" xfId="3385" builtinId="8" hidden="1"/>
    <cellStyle name="Hyperlink" xfId="3387" builtinId="8" hidden="1"/>
    <cellStyle name="Hyperlink" xfId="3389" builtinId="8" hidden="1"/>
    <cellStyle name="Hyperlink" xfId="3391" builtinId="8" hidden="1"/>
    <cellStyle name="Hyperlink" xfId="3393" builtinId="8" hidden="1"/>
    <cellStyle name="Hyperlink" xfId="3395" builtinId="8" hidden="1"/>
    <cellStyle name="Hyperlink" xfId="3397" builtinId="8" hidden="1"/>
    <cellStyle name="Hyperlink" xfId="3399" builtinId="8" hidden="1"/>
    <cellStyle name="Hyperlink" xfId="3401" builtinId="8" hidden="1"/>
    <cellStyle name="Hyperlink" xfId="3403" builtinId="8" hidden="1"/>
    <cellStyle name="Hyperlink" xfId="3405" builtinId="8" hidden="1"/>
    <cellStyle name="Hyperlink" xfId="3407" builtinId="8" hidden="1"/>
    <cellStyle name="Hyperlink" xfId="3409" builtinId="8" hidden="1"/>
    <cellStyle name="Hyperlink" xfId="3411" builtinId="8" hidden="1"/>
    <cellStyle name="Hyperlink" xfId="3413" builtinId="8" hidden="1"/>
    <cellStyle name="Hyperlink" xfId="3415" builtinId="8" hidden="1"/>
    <cellStyle name="Hyperlink" xfId="3417" builtinId="8" hidden="1"/>
    <cellStyle name="Hyperlink" xfId="3419" builtinId="8" hidden="1"/>
    <cellStyle name="Hyperlink" xfId="3421" builtinId="8" hidden="1"/>
    <cellStyle name="Hyperlink" xfId="3423" builtinId="8" hidden="1"/>
    <cellStyle name="Hyperlink" xfId="3425" builtinId="8" hidden="1"/>
    <cellStyle name="Hyperlink" xfId="3427" builtinId="8" hidden="1"/>
    <cellStyle name="Hyperlink" xfId="3429" builtinId="8" hidden="1"/>
    <cellStyle name="Hyperlink" xfId="3431" builtinId="8" hidden="1"/>
    <cellStyle name="Hyperlink" xfId="3433" builtinId="8" hidden="1"/>
    <cellStyle name="Hyperlink" xfId="3435" builtinId="8" hidden="1"/>
    <cellStyle name="Hyperlink" xfId="3437" builtinId="8" hidden="1"/>
    <cellStyle name="Hyperlink" xfId="3439" builtinId="8" hidden="1"/>
    <cellStyle name="Hyperlink" xfId="3441" builtinId="8" hidden="1"/>
    <cellStyle name="Hyperlink" xfId="3443" builtinId="8" hidden="1"/>
    <cellStyle name="Hyperlink" xfId="3445" builtinId="8" hidden="1"/>
    <cellStyle name="Hyperlink" xfId="3447" builtinId="8" hidden="1"/>
    <cellStyle name="Hyperlink" xfId="3449" builtinId="8" hidden="1"/>
    <cellStyle name="Hyperlink" xfId="3451" builtinId="8" hidden="1"/>
    <cellStyle name="Hyperlink" xfId="3453" builtinId="8" hidden="1"/>
    <cellStyle name="Hyperlink" xfId="3455" builtinId="8" hidden="1"/>
    <cellStyle name="Hyperlink" xfId="3457" builtinId="8" hidden="1"/>
    <cellStyle name="Hyperlink" xfId="3459" builtinId="8" hidden="1"/>
    <cellStyle name="Hyperlink" xfId="3461" builtinId="8" hidden="1"/>
    <cellStyle name="Hyperlink" xfId="3463" builtinId="8" hidden="1"/>
    <cellStyle name="Hyperlink" xfId="3465" builtinId="8" hidden="1"/>
    <cellStyle name="Hyperlink" xfId="3467" builtinId="8" hidden="1"/>
    <cellStyle name="Hyperlink" xfId="3469" builtinId="8" hidden="1"/>
    <cellStyle name="Hyperlink" xfId="3471" builtinId="8" hidden="1"/>
    <cellStyle name="Hyperlink" xfId="3473" builtinId="8" hidden="1"/>
    <cellStyle name="Hyperlink" xfId="3475" builtinId="8" hidden="1"/>
    <cellStyle name="Hyperlink" xfId="3477" builtinId="8" hidden="1"/>
    <cellStyle name="Hyperlink" xfId="3479" builtinId="8" hidden="1"/>
    <cellStyle name="Hyperlink" xfId="3481" builtinId="8" hidden="1"/>
    <cellStyle name="Hyperlink" xfId="3483" builtinId="8" hidden="1"/>
    <cellStyle name="Hyperlink" xfId="3485" builtinId="8" hidden="1"/>
    <cellStyle name="Hyperlink" xfId="3487" builtinId="8" hidden="1"/>
    <cellStyle name="Hyperlink" xfId="3489" builtinId="8" hidden="1"/>
    <cellStyle name="Hyperlink" xfId="3491" builtinId="8" hidden="1"/>
    <cellStyle name="Hyperlink" xfId="3493" builtinId="8" hidden="1"/>
    <cellStyle name="Hyperlink" xfId="3495" builtinId="8" hidden="1"/>
    <cellStyle name="Hyperlink" xfId="3497" builtinId="8" hidden="1"/>
    <cellStyle name="Hyperlink" xfId="3499" builtinId="8" hidden="1"/>
    <cellStyle name="Hyperlink" xfId="3501" builtinId="8" hidden="1"/>
    <cellStyle name="Hyperlink" xfId="3503" builtinId="8" hidden="1"/>
    <cellStyle name="Hyperlink" xfId="3505" builtinId="8" hidden="1"/>
    <cellStyle name="Hyperlink" xfId="3507" builtinId="8" hidden="1"/>
    <cellStyle name="Hyperlink" xfId="3509" builtinId="8" hidden="1"/>
    <cellStyle name="Hyperlink" xfId="3511" builtinId="8" hidden="1"/>
    <cellStyle name="Hyperlink" xfId="3513" builtinId="8" hidden="1"/>
    <cellStyle name="Hyperlink" xfId="3515" builtinId="8" hidden="1"/>
    <cellStyle name="Hyperlink" xfId="3517" builtinId="8" hidden="1"/>
    <cellStyle name="Hyperlink" xfId="3519" builtinId="8" hidden="1"/>
    <cellStyle name="Hyperlink" xfId="3521" builtinId="8" hidden="1"/>
    <cellStyle name="Hyperlink" xfId="3523" builtinId="8" hidden="1"/>
    <cellStyle name="Hyperlink" xfId="3525" builtinId="8" hidden="1"/>
    <cellStyle name="Hyperlink" xfId="3527" builtinId="8" hidden="1"/>
    <cellStyle name="Hyperlink" xfId="3529" builtinId="8" hidden="1"/>
    <cellStyle name="Hyperlink" xfId="3531" builtinId="8" hidden="1"/>
    <cellStyle name="Hyperlink" xfId="3533" builtinId="8" hidden="1"/>
    <cellStyle name="Hyperlink" xfId="3535" builtinId="8" hidden="1"/>
    <cellStyle name="Hyperlink" xfId="3537" builtinId="8" hidden="1"/>
    <cellStyle name="Hyperlink" xfId="3539" builtinId="8" hidden="1"/>
    <cellStyle name="Hyperlink" xfId="3541" builtinId="8" hidden="1"/>
    <cellStyle name="Hyperlink" xfId="3543" builtinId="8" hidden="1"/>
    <cellStyle name="Hyperlink" xfId="3545" builtinId="8" hidden="1"/>
    <cellStyle name="Hyperlink" xfId="3547" builtinId="8" hidden="1"/>
    <cellStyle name="Hyperlink" xfId="3549" builtinId="8" hidden="1"/>
    <cellStyle name="Hyperlink" xfId="3551" builtinId="8" hidden="1"/>
    <cellStyle name="Hyperlink" xfId="3553" builtinId="8" hidden="1"/>
    <cellStyle name="Hyperlink" xfId="3555" builtinId="8" hidden="1"/>
    <cellStyle name="Hyperlink" xfId="3557" builtinId="8" hidden="1"/>
    <cellStyle name="Hyperlink" xfId="3559" builtinId="8" hidden="1"/>
    <cellStyle name="Hyperlink" xfId="3561" builtinId="8" hidden="1"/>
    <cellStyle name="Hyperlink" xfId="3563" builtinId="8" hidden="1"/>
    <cellStyle name="Hyperlink" xfId="3565" builtinId="8" hidden="1"/>
    <cellStyle name="Hyperlink" xfId="3567" builtinId="8" hidden="1"/>
    <cellStyle name="Hyperlink" xfId="3569" builtinId="8" hidden="1"/>
    <cellStyle name="Hyperlink" xfId="3571" builtinId="8" hidden="1"/>
    <cellStyle name="Hyperlink" xfId="3573" builtinId="8" hidden="1"/>
    <cellStyle name="Hyperlink" xfId="3575" builtinId="8" hidden="1"/>
    <cellStyle name="Hyperlink" xfId="3577" builtinId="8" hidden="1"/>
    <cellStyle name="Hyperlink" xfId="3579" builtinId="8" hidden="1"/>
    <cellStyle name="Hyperlink" xfId="3581" builtinId="8" hidden="1"/>
    <cellStyle name="Hyperlink" xfId="3583" builtinId="8" hidden="1"/>
    <cellStyle name="Hyperlink" xfId="3585" builtinId="8" hidden="1"/>
    <cellStyle name="Hyperlink" xfId="3587" builtinId="8" hidden="1"/>
    <cellStyle name="Hyperlink" xfId="3589" builtinId="8" hidden="1"/>
    <cellStyle name="Hyperlink" xfId="3591" builtinId="8" hidden="1"/>
    <cellStyle name="Hyperlink" xfId="3593" builtinId="8" hidden="1"/>
    <cellStyle name="Hyperlink" xfId="3595" builtinId="8" hidden="1"/>
    <cellStyle name="Hyperlink" xfId="3597" builtinId="8" hidden="1"/>
    <cellStyle name="Hyperlink" xfId="3600" builtinId="8" hidden="1"/>
    <cellStyle name="Hyperlink" xfId="3602" builtinId="8" hidden="1"/>
    <cellStyle name="Hyperlink" xfId="3604" builtinId="8" hidden="1"/>
    <cellStyle name="Hyperlink" xfId="3606" builtinId="8" hidden="1"/>
    <cellStyle name="Hyperlink" xfId="3608" builtinId="8" hidden="1"/>
    <cellStyle name="Hyperlink" xfId="3610" builtinId="8" hidden="1"/>
    <cellStyle name="Hyperlink" xfId="3612" builtinId="8" hidden="1"/>
    <cellStyle name="Hyperlink" xfId="3614" builtinId="8" hidden="1"/>
    <cellStyle name="Hyperlink" xfId="3616" builtinId="8" hidden="1"/>
    <cellStyle name="Hyperlink" xfId="3618" builtinId="8" hidden="1"/>
    <cellStyle name="Hyperlink" xfId="3620" builtinId="8" hidden="1"/>
    <cellStyle name="Hyperlink" xfId="3622" builtinId="8" hidden="1"/>
    <cellStyle name="Hyperlink" xfId="3624" builtinId="8" hidden="1"/>
    <cellStyle name="Hyperlink" xfId="3626" builtinId="8" hidden="1"/>
    <cellStyle name="Hyperlink" xfId="3628" builtinId="8" hidden="1"/>
    <cellStyle name="Hyperlink" xfId="3630" builtinId="8" hidden="1"/>
    <cellStyle name="Hyperlink" xfId="3632" builtinId="8" hidden="1"/>
    <cellStyle name="Hyperlink" xfId="3634" builtinId="8" hidden="1"/>
    <cellStyle name="Hyperlink" xfId="3636" builtinId="8" hidden="1"/>
    <cellStyle name="Hyperlink" xfId="3638" builtinId="8" hidden="1"/>
    <cellStyle name="Hyperlink" xfId="3640" builtinId="8" hidden="1"/>
    <cellStyle name="Hyperlink" xfId="3642" builtinId="8" hidden="1"/>
    <cellStyle name="Hyperlink" xfId="3644" builtinId="8" hidden="1"/>
    <cellStyle name="Hyperlink" xfId="3646" builtinId="8" hidden="1"/>
    <cellStyle name="Hyperlink" xfId="3648" builtinId="8" hidden="1"/>
    <cellStyle name="Hyperlink" xfId="3650" builtinId="8" hidden="1"/>
    <cellStyle name="Hyperlink" xfId="3652" builtinId="8" hidden="1"/>
    <cellStyle name="Hyperlink" xfId="3654" builtinId="8" hidden="1"/>
    <cellStyle name="Hyperlink" xfId="3656" builtinId="8" hidden="1"/>
    <cellStyle name="Hyperlink" xfId="3658" builtinId="8" hidden="1"/>
    <cellStyle name="Hyperlink" xfId="3660" builtinId="8" hidden="1"/>
    <cellStyle name="Hyperlink" xfId="3662" builtinId="8" hidden="1"/>
    <cellStyle name="Hyperlink" xfId="3664" builtinId="8" hidden="1"/>
    <cellStyle name="Hyperlink" xfId="3666" builtinId="8" hidden="1"/>
    <cellStyle name="Hyperlink" xfId="3668" builtinId="8" hidden="1"/>
    <cellStyle name="Hyperlink" xfId="3670" builtinId="8" hidden="1"/>
    <cellStyle name="Hyperlink" xfId="3672" builtinId="8" hidden="1"/>
    <cellStyle name="Hyperlink" xfId="3674" builtinId="8" hidden="1"/>
    <cellStyle name="Hyperlink" xfId="3676" builtinId="8" hidden="1"/>
    <cellStyle name="Hyperlink" xfId="3678" builtinId="8" hidden="1"/>
    <cellStyle name="Hyperlink" xfId="3680" builtinId="8" hidden="1"/>
    <cellStyle name="Hyperlink" xfId="3682" builtinId="8" hidden="1"/>
    <cellStyle name="Hyperlink" xfId="3684" builtinId="8" hidden="1"/>
    <cellStyle name="Hyperlink" xfId="3686" builtinId="8" hidden="1"/>
    <cellStyle name="Hyperlink" xfId="3688" builtinId="8" hidden="1"/>
    <cellStyle name="Hyperlink" xfId="3690" builtinId="8" hidden="1"/>
    <cellStyle name="Hyperlink" xfId="3692" builtinId="8" hidden="1"/>
    <cellStyle name="Hyperlink" xfId="3694" builtinId="8" hidden="1"/>
    <cellStyle name="Hyperlink" xfId="3696" builtinId="8" hidden="1"/>
    <cellStyle name="Hyperlink" xfId="3698" builtinId="8" hidden="1"/>
    <cellStyle name="Hyperlink" xfId="3700" builtinId="8" hidden="1"/>
    <cellStyle name="Hyperlink" xfId="3702" builtinId="8" hidden="1"/>
    <cellStyle name="Hyperlink" xfId="3704" builtinId="8" hidden="1"/>
    <cellStyle name="Hyperlink" xfId="3706" builtinId="8" hidden="1"/>
    <cellStyle name="Hyperlink" xfId="3708" builtinId="8" hidden="1"/>
    <cellStyle name="Hyperlink" xfId="3710" builtinId="8" hidden="1"/>
    <cellStyle name="Hyperlink" xfId="3712" builtinId="8" hidden="1"/>
    <cellStyle name="Hyperlink" xfId="3714" builtinId="8" hidden="1"/>
    <cellStyle name="Hyperlink" xfId="3716" builtinId="8" hidden="1"/>
    <cellStyle name="Hyperlink" xfId="3718" builtinId="8" hidden="1"/>
    <cellStyle name="Hyperlink" xfId="3720" builtinId="8" hidden="1"/>
    <cellStyle name="Hyperlink" xfId="3722" builtinId="8" hidden="1"/>
    <cellStyle name="Hyperlink" xfId="3724" builtinId="8" hidden="1"/>
    <cellStyle name="Hyperlink" xfId="3726" builtinId="8" hidden="1"/>
    <cellStyle name="Hyperlink" xfId="3728" builtinId="8" hidden="1"/>
    <cellStyle name="Hyperlink" xfId="3730" builtinId="8" hidden="1"/>
    <cellStyle name="Hyperlink" xfId="3732" builtinId="8" hidden="1"/>
    <cellStyle name="Hyperlink" xfId="3734" builtinId="8" hidden="1"/>
    <cellStyle name="Hyperlink" xfId="3736" builtinId="8" hidden="1"/>
    <cellStyle name="Hyperlink" xfId="3738" builtinId="8" hidden="1"/>
    <cellStyle name="Hyperlink" xfId="3740" builtinId="8" hidden="1"/>
    <cellStyle name="Hyperlink" xfId="3742" builtinId="8" hidden="1"/>
    <cellStyle name="Hyperlink" xfId="3744" builtinId="8" hidden="1"/>
    <cellStyle name="Hyperlink" xfId="3746" builtinId="8" hidden="1"/>
    <cellStyle name="Hyperlink" xfId="3748" builtinId="8" hidden="1"/>
    <cellStyle name="Hyperlink" xfId="3750" builtinId="8" hidden="1"/>
    <cellStyle name="Hyperlink" xfId="3752" builtinId="8" hidden="1"/>
    <cellStyle name="Hyperlink" xfId="3754" builtinId="8" hidden="1"/>
    <cellStyle name="Hyperlink" xfId="3756" builtinId="8" hidden="1"/>
    <cellStyle name="Hyperlink" xfId="3758" builtinId="8" hidden="1"/>
    <cellStyle name="Hyperlink" xfId="3760" builtinId="8" hidden="1"/>
    <cellStyle name="Hyperlink" xfId="3762" builtinId="8" hidden="1"/>
    <cellStyle name="Hyperlink" xfId="3764" builtinId="8" hidden="1"/>
    <cellStyle name="Hyperlink" xfId="3766" builtinId="8" hidden="1"/>
    <cellStyle name="Hyperlink" xfId="3768" builtinId="8" hidden="1"/>
    <cellStyle name="Hyperlink" xfId="3770" builtinId="8" hidden="1"/>
    <cellStyle name="Hyperlink" xfId="3772" builtinId="8" hidden="1"/>
    <cellStyle name="Hyperlink" xfId="3774" builtinId="8" hidden="1"/>
    <cellStyle name="Hyperlink" xfId="3776" builtinId="8" hidden="1"/>
    <cellStyle name="Hyperlink" xfId="3778" builtinId="8" hidden="1"/>
    <cellStyle name="Hyperlink" xfId="3780" builtinId="8" hidden="1"/>
    <cellStyle name="Hyperlink" xfId="3782" builtinId="8" hidden="1"/>
    <cellStyle name="Hyperlink" xfId="3784" builtinId="8" hidden="1"/>
    <cellStyle name="Hyperlink" xfId="3786" builtinId="8" hidden="1"/>
    <cellStyle name="Hyperlink" xfId="3788" builtinId="8" hidden="1"/>
    <cellStyle name="Hyperlink" xfId="3790" builtinId="8" hidden="1"/>
    <cellStyle name="Hyperlink" xfId="3792" builtinId="8" hidden="1"/>
    <cellStyle name="Hyperlink" xfId="3794" builtinId="8" hidden="1"/>
    <cellStyle name="Hyperlink" xfId="3796" builtinId="8" hidden="1"/>
    <cellStyle name="Hyperlink" xfId="3798" builtinId="8" hidden="1"/>
    <cellStyle name="Hyperlink" xfId="3800" builtinId="8" hidden="1"/>
    <cellStyle name="Hyperlink" xfId="3802" builtinId="8" hidden="1"/>
    <cellStyle name="Hyperlink" xfId="3804" builtinId="8" hidden="1"/>
    <cellStyle name="Hyperlink" xfId="3806" builtinId="8" hidden="1"/>
    <cellStyle name="Hyperlink" xfId="3808" builtinId="8" hidden="1"/>
    <cellStyle name="Hyperlink" xfId="3810" builtinId="8" hidden="1"/>
    <cellStyle name="Hyperlink" xfId="3812" builtinId="8" hidden="1"/>
    <cellStyle name="Hyperlink" xfId="3814" builtinId="8" hidden="1"/>
    <cellStyle name="Hyperlink" xfId="3816" builtinId="8" hidden="1"/>
    <cellStyle name="Hyperlink" xfId="3818" builtinId="8" hidden="1"/>
    <cellStyle name="Hyperlink" xfId="3820" builtinId="8" hidden="1"/>
    <cellStyle name="Hyperlink" xfId="3822" builtinId="8" hidden="1"/>
    <cellStyle name="Hyperlink" xfId="3824" builtinId="8" hidden="1"/>
    <cellStyle name="Hyperlink" xfId="3826" builtinId="8" hidden="1"/>
    <cellStyle name="Hyperlink" xfId="3828" builtinId="8" hidden="1"/>
    <cellStyle name="Hyperlink" xfId="3830" builtinId="8" hidden="1"/>
    <cellStyle name="Hyperlink" xfId="3832" builtinId="8" hidden="1"/>
    <cellStyle name="Hyperlink" xfId="3834" builtinId="8" hidden="1"/>
    <cellStyle name="Hyperlink" xfId="3836" builtinId="8" hidden="1"/>
    <cellStyle name="Hyperlink" xfId="3838" builtinId="8" hidden="1"/>
    <cellStyle name="Hyperlink" xfId="3840" builtinId="8" hidden="1"/>
    <cellStyle name="Hyperlink" xfId="3842" builtinId="8" hidden="1"/>
    <cellStyle name="Hyperlink" xfId="3844" builtinId="8" hidden="1"/>
    <cellStyle name="Hyperlink" xfId="3846" builtinId="8" hidden="1"/>
    <cellStyle name="Hyperlink" xfId="3848" builtinId="8" hidden="1"/>
    <cellStyle name="Hyperlink" xfId="3850" builtinId="8" hidden="1"/>
    <cellStyle name="Hyperlink" xfId="3852" builtinId="8" hidden="1"/>
    <cellStyle name="Hyperlink" xfId="3854" builtinId="8" hidden="1"/>
    <cellStyle name="Hyperlink" xfId="3856" builtinId="8" hidden="1"/>
    <cellStyle name="Hyperlink" xfId="3858" builtinId="8" hidden="1"/>
    <cellStyle name="Hyperlink" xfId="3860" builtinId="8" hidden="1"/>
    <cellStyle name="Hyperlink" xfId="3862" builtinId="8" hidden="1"/>
    <cellStyle name="Hyperlink" xfId="3864" builtinId="8" hidden="1"/>
    <cellStyle name="Hyperlink" xfId="3866" builtinId="8" hidden="1"/>
    <cellStyle name="Hyperlink" xfId="3868" builtinId="8" hidden="1"/>
    <cellStyle name="Hyperlink" xfId="3870" builtinId="8" hidden="1"/>
    <cellStyle name="Hyperlink" xfId="3872" builtinId="8" hidden="1"/>
    <cellStyle name="Hyperlink" xfId="3874" builtinId="8" hidden="1"/>
    <cellStyle name="Hyperlink" xfId="3876" builtinId="8" hidden="1"/>
    <cellStyle name="Hyperlink" xfId="3878" builtinId="8" hidden="1"/>
    <cellStyle name="Hyperlink" xfId="3880" builtinId="8" hidden="1"/>
    <cellStyle name="Hyperlink" xfId="3882" builtinId="8" hidden="1"/>
    <cellStyle name="Hyperlink" xfId="3884" builtinId="8" hidden="1"/>
    <cellStyle name="Hyperlink" xfId="3886" builtinId="8" hidden="1"/>
    <cellStyle name="Hyperlink" xfId="3888" builtinId="8" hidden="1"/>
    <cellStyle name="Hyperlink" xfId="3890" builtinId="8" hidden="1"/>
    <cellStyle name="Hyperlink" xfId="3892" builtinId="8" hidden="1"/>
    <cellStyle name="Hyperlink" xfId="3894" builtinId="8" hidden="1"/>
    <cellStyle name="Hyperlink" xfId="3896" builtinId="8" hidden="1"/>
    <cellStyle name="Hyperlink" xfId="3898" builtinId="8" hidden="1"/>
    <cellStyle name="Hyperlink" xfId="3900" builtinId="8" hidden="1"/>
    <cellStyle name="Hyperlink" xfId="3902" builtinId="8" hidden="1"/>
    <cellStyle name="Hyperlink" xfId="3904" builtinId="8" hidden="1"/>
    <cellStyle name="Hyperlink" xfId="3906" builtinId="8" hidden="1"/>
    <cellStyle name="Hyperlink" xfId="3908" builtinId="8" hidden="1"/>
    <cellStyle name="Hyperlink" xfId="3910" builtinId="8" hidden="1"/>
    <cellStyle name="Hyperlink" xfId="3912" builtinId="8" hidden="1"/>
    <cellStyle name="Hyperlink" xfId="3914" builtinId="8" hidden="1"/>
    <cellStyle name="Hyperlink" xfId="3916" builtinId="8" hidden="1"/>
    <cellStyle name="Hyperlink" xfId="3918" builtinId="8" hidden="1"/>
    <cellStyle name="Hyperlink" xfId="3920" builtinId="8" hidden="1"/>
    <cellStyle name="Hyperlink" xfId="3922" builtinId="8" hidden="1"/>
    <cellStyle name="Hyperlink" xfId="3924" builtinId="8" hidden="1"/>
    <cellStyle name="Hyperlink" xfId="3926" builtinId="8" hidden="1"/>
    <cellStyle name="Hyperlink" xfId="3928" builtinId="8" hidden="1"/>
    <cellStyle name="Hyperlink" xfId="3930" builtinId="8" hidden="1"/>
    <cellStyle name="Hyperlink" xfId="3932" builtinId="8" hidden="1"/>
    <cellStyle name="Hyperlink" xfId="3934" builtinId="8" hidden="1"/>
    <cellStyle name="Hyperlink" xfId="3936" builtinId="8" hidden="1"/>
    <cellStyle name="Hyperlink" xfId="3938" builtinId="8" hidden="1"/>
    <cellStyle name="Hyperlink" xfId="3940" builtinId="8" hidden="1"/>
    <cellStyle name="Hyperlink" xfId="3942" builtinId="8" hidden="1"/>
    <cellStyle name="Hyperlink" xfId="3944" builtinId="8" hidden="1"/>
    <cellStyle name="Hyperlink" xfId="3946" builtinId="8" hidden="1"/>
    <cellStyle name="Hyperlink" xfId="3948" builtinId="8" hidden="1"/>
    <cellStyle name="Hyperlink" xfId="3950" builtinId="8" hidden="1"/>
    <cellStyle name="Hyperlink" xfId="3952" builtinId="8" hidden="1"/>
    <cellStyle name="Hyperlink" xfId="3954" builtinId="8" hidden="1"/>
    <cellStyle name="Hyperlink" xfId="3956" builtinId="8" hidden="1"/>
    <cellStyle name="Hyperlink" xfId="3958" builtinId="8" hidden="1"/>
    <cellStyle name="Hyperlink" xfId="3960" builtinId="8" hidden="1"/>
    <cellStyle name="Hyperlink" xfId="3962" builtinId="8" hidden="1"/>
    <cellStyle name="Hyperlink" xfId="3964" builtinId="8" hidden="1"/>
    <cellStyle name="Hyperlink" xfId="3966" builtinId="8" hidden="1"/>
    <cellStyle name="Hyperlink" xfId="3968" builtinId="8" hidden="1"/>
    <cellStyle name="Hyperlink" xfId="3970" builtinId="8" hidden="1"/>
    <cellStyle name="Hyperlink" xfId="3972" builtinId="8" hidden="1"/>
    <cellStyle name="Hyperlink" xfId="3974" builtinId="8" hidden="1"/>
    <cellStyle name="Hyperlink" xfId="3976" builtinId="8" hidden="1"/>
    <cellStyle name="Hyperlink" xfId="3978" builtinId="8" hidden="1"/>
    <cellStyle name="Hyperlink" xfId="3980" builtinId="8" hidden="1"/>
    <cellStyle name="Hyperlink" xfId="3982" builtinId="8" hidden="1"/>
    <cellStyle name="Hyperlink" xfId="3984" builtinId="8" hidden="1"/>
    <cellStyle name="Hyperlink" xfId="3986" builtinId="8" hidden="1"/>
    <cellStyle name="Hyperlink" xfId="3988" builtinId="8" hidden="1"/>
    <cellStyle name="Hyperlink" xfId="3990" builtinId="8" hidden="1"/>
    <cellStyle name="Hyperlink" xfId="3992" builtinId="8" hidden="1"/>
    <cellStyle name="Hyperlink" xfId="3994" builtinId="8" hidden="1"/>
    <cellStyle name="Hyperlink" xfId="3996" builtinId="8" hidden="1"/>
    <cellStyle name="Hyperlink" xfId="3998" builtinId="8" hidden="1"/>
    <cellStyle name="Hyperlink" xfId="4000" builtinId="8" hidden="1"/>
    <cellStyle name="Hyperlink" xfId="4002" builtinId="8" hidden="1"/>
    <cellStyle name="Hyperlink" xfId="4004" builtinId="8" hidden="1"/>
    <cellStyle name="Hyperlink" xfId="4006" builtinId="8" hidden="1"/>
    <cellStyle name="Hyperlink" xfId="4008" builtinId="8" hidden="1"/>
    <cellStyle name="Hyperlink" xfId="4010" builtinId="8" hidden="1"/>
    <cellStyle name="Hyperlink" xfId="4012" builtinId="8" hidden="1"/>
    <cellStyle name="Hyperlink" xfId="4014" builtinId="8" hidden="1"/>
    <cellStyle name="Hyperlink" xfId="4016" builtinId="8" hidden="1"/>
    <cellStyle name="Hyperlink" xfId="4018" builtinId="8" hidden="1"/>
    <cellStyle name="Hyperlink" xfId="4020" builtinId="8" hidden="1"/>
    <cellStyle name="Hyperlink" xfId="4022" builtinId="8" hidden="1"/>
    <cellStyle name="Hyperlink" xfId="4024" builtinId="8" hidden="1"/>
    <cellStyle name="Hyperlink" xfId="4026" builtinId="8" hidden="1"/>
    <cellStyle name="Hyperlink" xfId="4028" builtinId="8" hidden="1"/>
    <cellStyle name="Hyperlink" xfId="4030" builtinId="8" hidden="1"/>
    <cellStyle name="Hyperlink" xfId="4032" builtinId="8" hidden="1"/>
    <cellStyle name="Hyperlink" xfId="4034" builtinId="8" hidden="1"/>
    <cellStyle name="Hyperlink" xfId="4036" builtinId="8" hidden="1"/>
    <cellStyle name="Hyperlink" xfId="4038" builtinId="8" hidden="1"/>
    <cellStyle name="Hyperlink" xfId="4040" builtinId="8" hidden="1"/>
    <cellStyle name="Hyperlink" xfId="4042" builtinId="8" hidden="1"/>
    <cellStyle name="Hyperlink" xfId="4044" builtinId="8" hidden="1"/>
    <cellStyle name="Hyperlink" xfId="4046" builtinId="8" hidden="1"/>
    <cellStyle name="Hyperlink" xfId="4048" builtinId="8" hidden="1"/>
    <cellStyle name="Hyperlink" xfId="4050" builtinId="8" hidden="1"/>
    <cellStyle name="Hyperlink" xfId="4052" builtinId="8" hidden="1"/>
    <cellStyle name="Hyperlink" xfId="4054" builtinId="8" hidden="1"/>
    <cellStyle name="Hyperlink" xfId="4056" builtinId="8" hidden="1"/>
    <cellStyle name="Hyperlink" xfId="4058" builtinId="8" hidden="1"/>
    <cellStyle name="Hyperlink" xfId="4060" builtinId="8" hidden="1"/>
    <cellStyle name="Hyperlink" xfId="4062" builtinId="8" hidden="1"/>
    <cellStyle name="Hyperlink" xfId="4064" builtinId="8" hidden="1"/>
    <cellStyle name="Hyperlink" xfId="4066" builtinId="8" hidden="1"/>
    <cellStyle name="Hyperlink" xfId="4068" builtinId="8" hidden="1"/>
    <cellStyle name="Hyperlink" xfId="4070" builtinId="8" hidden="1"/>
    <cellStyle name="Hyperlink" xfId="4072" builtinId="8" hidden="1"/>
    <cellStyle name="Hyperlink" xfId="4074" builtinId="8" hidden="1"/>
    <cellStyle name="Hyperlink" xfId="4076" builtinId="8" hidden="1"/>
    <cellStyle name="Hyperlink" xfId="4078" builtinId="8" hidden="1"/>
    <cellStyle name="Hyperlink" xfId="4080" builtinId="8" hidden="1"/>
    <cellStyle name="Hyperlink" xfId="4082" builtinId="8" hidden="1"/>
    <cellStyle name="Hyperlink" xfId="4084" builtinId="8" hidden="1"/>
    <cellStyle name="Hyperlink" xfId="4086" builtinId="8" hidden="1"/>
    <cellStyle name="Hyperlink" xfId="4088" builtinId="8" hidden="1"/>
    <cellStyle name="Hyperlink" xfId="4090" builtinId="8" hidden="1"/>
    <cellStyle name="Hyperlink" xfId="4092" builtinId="8" hidden="1"/>
    <cellStyle name="Hyperlink" xfId="4094" builtinId="8" hidden="1"/>
    <cellStyle name="Hyperlink" xfId="4096" builtinId="8" hidden="1"/>
    <cellStyle name="Hyperlink" xfId="4098" builtinId="8" hidden="1"/>
    <cellStyle name="Hyperlink" xfId="4100" builtinId="8" hidden="1"/>
    <cellStyle name="Hyperlink" xfId="4102" builtinId="8" hidden="1"/>
    <cellStyle name="Hyperlink" xfId="4104" builtinId="8" hidden="1"/>
    <cellStyle name="Hyperlink" xfId="4106" builtinId="8" hidden="1"/>
    <cellStyle name="Hyperlink" xfId="4108" builtinId="8" hidden="1"/>
    <cellStyle name="Hyperlink" xfId="4110" builtinId="8" hidden="1"/>
    <cellStyle name="Hyperlink" xfId="4112" builtinId="8" hidden="1"/>
    <cellStyle name="Hyperlink" xfId="4114" builtinId="8" hidden="1"/>
    <cellStyle name="Hyperlink" xfId="4116" builtinId="8" hidden="1"/>
    <cellStyle name="Hyperlink" xfId="4118" builtinId="8" hidden="1"/>
    <cellStyle name="Hyperlink" xfId="4120" builtinId="8" hidden="1"/>
    <cellStyle name="Hyperlink" xfId="4122" builtinId="8" hidden="1"/>
    <cellStyle name="Hyperlink" xfId="4124" builtinId="8" hidden="1"/>
    <cellStyle name="Hyperlink" xfId="4126" builtinId="8" hidden="1"/>
    <cellStyle name="Hyperlink" xfId="4128" builtinId="8" hidden="1"/>
    <cellStyle name="Hyperlink" xfId="4130" builtinId="8" hidden="1"/>
    <cellStyle name="Hyperlink" xfId="4133" builtinId="8" hidden="1"/>
    <cellStyle name="Hyperlink" xfId="4135" builtinId="8" hidden="1"/>
    <cellStyle name="Hyperlink" xfId="4137" builtinId="8" hidden="1"/>
    <cellStyle name="Hyperlink" xfId="4139" builtinId="8" hidden="1"/>
    <cellStyle name="Hyperlink" xfId="4141" builtinId="8" hidden="1"/>
    <cellStyle name="Hyperlink" xfId="4143" builtinId="8" hidden="1"/>
    <cellStyle name="Hyperlink" xfId="4145" builtinId="8" hidden="1"/>
    <cellStyle name="Hyperlink" xfId="4147" builtinId="8" hidden="1"/>
    <cellStyle name="Hyperlink" xfId="4149" builtinId="8" hidden="1"/>
    <cellStyle name="Hyperlink" xfId="4151" builtinId="8" hidden="1"/>
    <cellStyle name="Hyperlink" xfId="4153" builtinId="8" hidden="1"/>
    <cellStyle name="Hyperlink" xfId="4155" builtinId="8" hidden="1"/>
    <cellStyle name="Hyperlink" xfId="4157" builtinId="8" hidden="1"/>
    <cellStyle name="Hyperlink" xfId="4159" builtinId="8" hidden="1"/>
    <cellStyle name="Hyperlink" xfId="4161" builtinId="8" hidden="1"/>
    <cellStyle name="Hyperlink" xfId="4163" builtinId="8" hidden="1"/>
    <cellStyle name="Hyperlink" xfId="4165" builtinId="8" hidden="1"/>
    <cellStyle name="Hyperlink" xfId="4167" builtinId="8" hidden="1"/>
    <cellStyle name="Hyperlink" xfId="4169" builtinId="8" hidden="1"/>
    <cellStyle name="Hyperlink" xfId="4171" builtinId="8" hidden="1"/>
    <cellStyle name="Hyperlink" xfId="4173" builtinId="8" hidden="1"/>
    <cellStyle name="Hyperlink" xfId="4175" builtinId="8" hidden="1"/>
    <cellStyle name="Hyperlink" xfId="4177" builtinId="8" hidden="1"/>
    <cellStyle name="Hyperlink" xfId="4179" builtinId="8" hidden="1"/>
    <cellStyle name="Hyperlink" xfId="4181" builtinId="8" hidden="1"/>
    <cellStyle name="Hyperlink" xfId="4183" builtinId="8" hidden="1"/>
    <cellStyle name="Hyperlink" xfId="4185" builtinId="8" hidden="1"/>
    <cellStyle name="Hyperlink" xfId="4187" builtinId="8" hidden="1"/>
    <cellStyle name="Hyperlink" xfId="4189" builtinId="8" hidden="1"/>
    <cellStyle name="Hyperlink" xfId="4191" builtinId="8" hidden="1"/>
    <cellStyle name="Hyperlink" xfId="4193" builtinId="8" hidden="1"/>
    <cellStyle name="Hyperlink" xfId="4195" builtinId="8" hidden="1"/>
    <cellStyle name="Hyperlink" xfId="4197" builtinId="8" hidden="1"/>
    <cellStyle name="Hyperlink" xfId="4199" builtinId="8" hidden="1"/>
    <cellStyle name="Hyperlink" xfId="4201" builtinId="8" hidden="1"/>
    <cellStyle name="Hyperlink" xfId="4203" builtinId="8" hidden="1"/>
    <cellStyle name="Hyperlink" xfId="4205" builtinId="8" hidden="1"/>
    <cellStyle name="Hyperlink" xfId="4207" builtinId="8" hidden="1"/>
    <cellStyle name="Hyperlink" xfId="4209" builtinId="8" hidden="1"/>
    <cellStyle name="Hyperlink" xfId="4211" builtinId="8" hidden="1"/>
    <cellStyle name="Hyperlink" xfId="4213" builtinId="8" hidden="1"/>
    <cellStyle name="Hyperlink" xfId="4215" builtinId="8" hidden="1"/>
    <cellStyle name="Hyperlink" xfId="4217" builtinId="8" hidden="1"/>
    <cellStyle name="Hyperlink" xfId="4219" builtinId="8" hidden="1"/>
    <cellStyle name="Hyperlink" xfId="4221" builtinId="8" hidden="1"/>
    <cellStyle name="Hyperlink" xfId="4223" builtinId="8" hidden="1"/>
    <cellStyle name="Hyperlink" xfId="4225" builtinId="8" hidden="1"/>
    <cellStyle name="Hyperlink" xfId="4227" builtinId="8" hidden="1"/>
    <cellStyle name="Hyperlink" xfId="4229" builtinId="8" hidden="1"/>
    <cellStyle name="Hyperlink" xfId="4231" builtinId="8" hidden="1"/>
    <cellStyle name="Hyperlink" xfId="4233" builtinId="8" hidden="1"/>
    <cellStyle name="Hyperlink" xfId="4235" builtinId="8" hidden="1"/>
    <cellStyle name="Hyperlink" xfId="4237" builtinId="8" hidden="1"/>
    <cellStyle name="Hyperlink" xfId="4239" builtinId="8" hidden="1"/>
    <cellStyle name="Hyperlink" xfId="4241" builtinId="8" hidden="1"/>
    <cellStyle name="Hyperlink" xfId="4243" builtinId="8" hidden="1"/>
    <cellStyle name="Hyperlink" xfId="4245" builtinId="8" hidden="1"/>
    <cellStyle name="Hyperlink" xfId="4247" builtinId="8" hidden="1"/>
    <cellStyle name="Hyperlink" xfId="4249" builtinId="8" hidden="1"/>
    <cellStyle name="Hyperlink" xfId="4251" builtinId="8" hidden="1"/>
    <cellStyle name="Hyperlink" xfId="4253" builtinId="8" hidden="1"/>
    <cellStyle name="Hyperlink" xfId="4255" builtinId="8" hidden="1"/>
    <cellStyle name="Hyperlink" xfId="4257" builtinId="8" hidden="1"/>
    <cellStyle name="Hyperlink" xfId="4259" builtinId="8" hidden="1"/>
    <cellStyle name="Hyperlink" xfId="4261" builtinId="8" hidden="1"/>
    <cellStyle name="Hyperlink" xfId="4263" builtinId="8" hidden="1"/>
    <cellStyle name="Hyperlink" xfId="4265" builtinId="8" hidden="1"/>
    <cellStyle name="Hyperlink" xfId="4267" builtinId="8" hidden="1"/>
    <cellStyle name="Hyperlink" xfId="4269" builtinId="8" hidden="1"/>
    <cellStyle name="Hyperlink" xfId="4271" builtinId="8" hidden="1"/>
    <cellStyle name="Hyperlink" xfId="4273" builtinId="8" hidden="1"/>
    <cellStyle name="Hyperlink" xfId="4275" builtinId="8" hidden="1"/>
    <cellStyle name="Hyperlink" xfId="4277" builtinId="8" hidden="1"/>
    <cellStyle name="Hyperlink" xfId="4279" builtinId="8" hidden="1"/>
    <cellStyle name="Hyperlink" xfId="4281" builtinId="8" hidden="1"/>
    <cellStyle name="Hyperlink" xfId="4283" builtinId="8" hidden="1"/>
    <cellStyle name="Hyperlink" xfId="4285" builtinId="8" hidden="1"/>
    <cellStyle name="Hyperlink" xfId="4287" builtinId="8" hidden="1"/>
    <cellStyle name="Hyperlink" xfId="4289" builtinId="8" hidden="1"/>
    <cellStyle name="Hyperlink" xfId="4291" builtinId="8" hidden="1"/>
    <cellStyle name="Hyperlink" xfId="4293" builtinId="8" hidden="1"/>
    <cellStyle name="Hyperlink" xfId="4295" builtinId="8" hidden="1"/>
    <cellStyle name="Hyperlink" xfId="4297" builtinId="8" hidden="1"/>
    <cellStyle name="Hyperlink" xfId="4299" builtinId="8" hidden="1"/>
    <cellStyle name="Hyperlink" xfId="4301" builtinId="8" hidden="1"/>
    <cellStyle name="Hyperlink" xfId="4303" builtinId="8" hidden="1"/>
    <cellStyle name="Hyperlink" xfId="4305" builtinId="8" hidden="1"/>
    <cellStyle name="Hyperlink" xfId="4307" builtinId="8" hidden="1"/>
    <cellStyle name="Hyperlink" xfId="4309" builtinId="8" hidden="1"/>
    <cellStyle name="Hyperlink" xfId="4311" builtinId="8" hidden="1"/>
    <cellStyle name="Hyperlink" xfId="4313" builtinId="8" hidden="1"/>
    <cellStyle name="Hyperlink" xfId="4315" builtinId="8" hidden="1"/>
    <cellStyle name="Hyperlink" xfId="4317" builtinId="8" hidden="1"/>
    <cellStyle name="Hyperlink" xfId="4319" builtinId="8" hidden="1"/>
    <cellStyle name="Hyperlink" xfId="4321" builtinId="8" hidden="1"/>
    <cellStyle name="Hyperlink" xfId="4323" builtinId="8" hidden="1"/>
    <cellStyle name="Hyperlink" xfId="4325" builtinId="8" hidden="1"/>
    <cellStyle name="Hyperlink" xfId="4327" builtinId="8" hidden="1"/>
    <cellStyle name="Hyperlink" xfId="4329" builtinId="8" hidden="1"/>
    <cellStyle name="Hyperlink" xfId="4331" builtinId="8" hidden="1"/>
    <cellStyle name="Hyperlink" xfId="4333" builtinId="8" hidden="1"/>
    <cellStyle name="Hyperlink" xfId="4335" builtinId="8" hidden="1"/>
    <cellStyle name="Hyperlink" xfId="4337" builtinId="8" hidden="1"/>
    <cellStyle name="Hyperlink" xfId="4339" builtinId="8" hidden="1"/>
    <cellStyle name="Hyperlink" xfId="4341" builtinId="8" hidden="1"/>
    <cellStyle name="Hyperlink" xfId="4343" builtinId="8" hidden="1"/>
    <cellStyle name="Hyperlink" xfId="4345" builtinId="8" hidden="1"/>
    <cellStyle name="Hyperlink" xfId="4347" builtinId="8" hidden="1"/>
    <cellStyle name="Hyperlink" xfId="4349" builtinId="8" hidden="1"/>
    <cellStyle name="Hyperlink" xfId="4351" builtinId="8" hidden="1"/>
    <cellStyle name="Hyperlink" xfId="4353" builtinId="8" hidden="1"/>
    <cellStyle name="Hyperlink" xfId="4355" builtinId="8" hidden="1"/>
    <cellStyle name="Hyperlink" xfId="4357" builtinId="8" hidden="1"/>
    <cellStyle name="Hyperlink" xfId="4359" builtinId="8" hidden="1"/>
    <cellStyle name="Hyperlink" xfId="4361" builtinId="8" hidden="1"/>
    <cellStyle name="Hyperlink" xfId="4363" builtinId="8" hidden="1"/>
    <cellStyle name="Hyperlink" xfId="4365" builtinId="8" hidden="1"/>
    <cellStyle name="Hyperlink" xfId="4367" builtinId="8" hidden="1"/>
    <cellStyle name="Hyperlink" xfId="4369" builtinId="8" hidden="1"/>
    <cellStyle name="Hyperlink" xfId="4371" builtinId="8" hidden="1"/>
    <cellStyle name="Hyperlink" xfId="4373" builtinId="8" hidden="1"/>
    <cellStyle name="Hyperlink" xfId="4375" builtinId="8" hidden="1"/>
    <cellStyle name="Hyperlink" xfId="4377" builtinId="8" hidden="1"/>
    <cellStyle name="Hyperlink" xfId="4379" builtinId="8" hidden="1"/>
    <cellStyle name="Hyperlink" xfId="4381" builtinId="8" hidden="1"/>
    <cellStyle name="Hyperlink" xfId="4383" builtinId="8" hidden="1"/>
    <cellStyle name="Hyperlink" xfId="4385" builtinId="8" hidden="1"/>
    <cellStyle name="Hyperlink" xfId="4387" builtinId="8" hidden="1"/>
    <cellStyle name="Hyperlink" xfId="4389" builtinId="8" hidden="1"/>
    <cellStyle name="Hyperlink" xfId="4391" builtinId="8" hidden="1"/>
    <cellStyle name="Hyperlink" xfId="4393" builtinId="8" hidden="1"/>
    <cellStyle name="Hyperlink" xfId="4395" builtinId="8" hidden="1"/>
    <cellStyle name="Hyperlink" xfId="4397" builtinId="8" hidden="1"/>
    <cellStyle name="Hyperlink" xfId="4399" builtinId="8" hidden="1"/>
    <cellStyle name="Hyperlink" xfId="4401" builtinId="8" hidden="1"/>
    <cellStyle name="Hyperlink" xfId="4403" builtinId="8" hidden="1"/>
    <cellStyle name="Hyperlink" xfId="4405" builtinId="8" hidden="1"/>
    <cellStyle name="Hyperlink" xfId="4407" builtinId="8" hidden="1"/>
    <cellStyle name="Hyperlink" xfId="4409" builtinId="8" hidden="1"/>
    <cellStyle name="Hyperlink" xfId="4411" builtinId="8" hidden="1"/>
    <cellStyle name="Hyperlink" xfId="4413" builtinId="8" hidden="1"/>
    <cellStyle name="Hyperlink" xfId="4415" builtinId="8" hidden="1"/>
    <cellStyle name="Hyperlink" xfId="4417" builtinId="8" hidden="1"/>
    <cellStyle name="Hyperlink" xfId="4419" builtinId="8" hidden="1"/>
    <cellStyle name="Hyperlink" xfId="4421" builtinId="8" hidden="1"/>
    <cellStyle name="Hyperlink" xfId="4423" builtinId="8" hidden="1"/>
    <cellStyle name="Hyperlink" xfId="4425" builtinId="8" hidden="1"/>
    <cellStyle name="Hyperlink" xfId="4427" builtinId="8" hidden="1"/>
    <cellStyle name="Hyperlink" xfId="4429" builtinId="8" hidden="1"/>
    <cellStyle name="Hyperlink" xfId="4431" builtinId="8" hidden="1"/>
    <cellStyle name="Hyperlink" xfId="4433" builtinId="8" hidden="1"/>
    <cellStyle name="Hyperlink" xfId="4435" builtinId="8" hidden="1"/>
    <cellStyle name="Hyperlink" xfId="4437" builtinId="8" hidden="1"/>
    <cellStyle name="Hyperlink" xfId="4439" builtinId="8" hidden="1"/>
    <cellStyle name="Hyperlink" xfId="4441" builtinId="8" hidden="1"/>
    <cellStyle name="Hyperlink" xfId="4443" builtinId="8" hidden="1"/>
    <cellStyle name="Hyperlink" xfId="4445" builtinId="8" hidden="1"/>
    <cellStyle name="Hyperlink" xfId="4447" builtinId="8" hidden="1"/>
    <cellStyle name="Hyperlink" xfId="4449" builtinId="8" hidden="1"/>
    <cellStyle name="Hyperlink" xfId="4451" builtinId="8" hidden="1"/>
    <cellStyle name="Hyperlink" xfId="4453" builtinId="8" hidden="1"/>
    <cellStyle name="Hyperlink" xfId="4455" builtinId="8" hidden="1"/>
    <cellStyle name="Hyperlink" xfId="4457" builtinId="8" hidden="1"/>
    <cellStyle name="Hyperlink" xfId="4459" builtinId="8" hidden="1"/>
    <cellStyle name="Hyperlink" xfId="4461" builtinId="8" hidden="1"/>
    <cellStyle name="Hyperlink" xfId="4463" builtinId="8" hidden="1"/>
    <cellStyle name="Hyperlink" xfId="4465" builtinId="8" hidden="1"/>
    <cellStyle name="Hyperlink" xfId="4467" builtinId="8" hidden="1"/>
    <cellStyle name="Hyperlink" xfId="4469" builtinId="8" hidden="1"/>
    <cellStyle name="Hyperlink" xfId="4471" builtinId="8" hidden="1"/>
    <cellStyle name="Hyperlink" xfId="4473" builtinId="8" hidden="1"/>
    <cellStyle name="Hyperlink" xfId="4475" builtinId="8" hidden="1"/>
    <cellStyle name="Hyperlink" xfId="4477" builtinId="8" hidden="1"/>
    <cellStyle name="Hyperlink" xfId="4479" builtinId="8" hidden="1"/>
    <cellStyle name="Hyperlink" xfId="4481" builtinId="8" hidden="1"/>
    <cellStyle name="Hyperlink" xfId="4483" builtinId="8" hidden="1"/>
    <cellStyle name="Hyperlink" xfId="4485" builtinId="8" hidden="1"/>
    <cellStyle name="Hyperlink" xfId="4487" builtinId="8" hidden="1"/>
    <cellStyle name="Hyperlink" xfId="4489" builtinId="8" hidden="1"/>
    <cellStyle name="Hyperlink" xfId="4491" builtinId="8" hidden="1"/>
    <cellStyle name="Hyperlink" xfId="4493" builtinId="8" hidden="1"/>
    <cellStyle name="Hyperlink" xfId="4495" builtinId="8" hidden="1"/>
    <cellStyle name="Hyperlink" xfId="4497" builtinId="8" hidden="1"/>
    <cellStyle name="Hyperlink" xfId="4499" builtinId="8" hidden="1"/>
    <cellStyle name="Hyperlink" xfId="4501" builtinId="8" hidden="1"/>
    <cellStyle name="Hyperlink" xfId="4503" builtinId="8" hidden="1"/>
    <cellStyle name="Hyperlink" xfId="4505" builtinId="8" hidden="1"/>
    <cellStyle name="Hyperlink" xfId="4507" builtinId="8" hidden="1"/>
    <cellStyle name="Hyperlink" xfId="4509" builtinId="8" hidden="1"/>
    <cellStyle name="Hyperlink" xfId="4511" builtinId="8" hidden="1"/>
    <cellStyle name="Hyperlink" xfId="4513" builtinId="8" hidden="1"/>
    <cellStyle name="Hyperlink" xfId="4515" builtinId="8" hidden="1"/>
    <cellStyle name="Hyperlink" xfId="4517" builtinId="8" hidden="1"/>
    <cellStyle name="Hyperlink" xfId="4519" builtinId="8" hidden="1"/>
    <cellStyle name="Hyperlink" xfId="4521" builtinId="8" hidden="1"/>
    <cellStyle name="Hyperlink" xfId="4523" builtinId="8" hidden="1"/>
    <cellStyle name="Hyperlink" xfId="4525" builtinId="8" hidden="1"/>
    <cellStyle name="Hyperlink" xfId="4527" builtinId="8" hidden="1"/>
    <cellStyle name="Hyperlink" xfId="4529" builtinId="8" hidden="1"/>
    <cellStyle name="Hyperlink" xfId="4531" builtinId="8" hidden="1"/>
    <cellStyle name="Hyperlink" xfId="4533" builtinId="8" hidden="1"/>
    <cellStyle name="Hyperlink" xfId="4535" builtinId="8" hidden="1"/>
    <cellStyle name="Hyperlink" xfId="4537" builtinId="8" hidden="1"/>
    <cellStyle name="Hyperlink" xfId="4539" builtinId="8" hidden="1"/>
    <cellStyle name="Hyperlink" xfId="4541" builtinId="8" hidden="1"/>
    <cellStyle name="Hyperlink" xfId="4543" builtinId="8" hidden="1"/>
    <cellStyle name="Hyperlink" xfId="4545" builtinId="8" hidden="1"/>
    <cellStyle name="Hyperlink" xfId="4547" builtinId="8" hidden="1"/>
    <cellStyle name="Hyperlink" xfId="4549" builtinId="8" hidden="1"/>
    <cellStyle name="Hyperlink" xfId="4551" builtinId="8" hidden="1"/>
    <cellStyle name="Hyperlink" xfId="4553" builtinId="8" hidden="1"/>
    <cellStyle name="Hyperlink" xfId="4555" builtinId="8" hidden="1"/>
    <cellStyle name="Hyperlink" xfId="4557" builtinId="8" hidden="1"/>
    <cellStyle name="Hyperlink" xfId="4559" builtinId="8" hidden="1"/>
    <cellStyle name="Hyperlink" xfId="4561" builtinId="8" hidden="1"/>
    <cellStyle name="Hyperlink" xfId="4563" builtinId="8" hidden="1"/>
    <cellStyle name="Hyperlink" xfId="4565" builtinId="8" hidden="1"/>
    <cellStyle name="Hyperlink" xfId="4567" builtinId="8" hidden="1"/>
    <cellStyle name="Hyperlink" xfId="4569" builtinId="8" hidden="1"/>
    <cellStyle name="Hyperlink" xfId="4571" builtinId="8" hidden="1"/>
    <cellStyle name="Hyperlink" xfId="4573" builtinId="8" hidden="1"/>
    <cellStyle name="Hyperlink" xfId="4575" builtinId="8" hidden="1"/>
    <cellStyle name="Hyperlink" xfId="4577" builtinId="8" hidden="1"/>
    <cellStyle name="Hyperlink" xfId="4579" builtinId="8" hidden="1"/>
    <cellStyle name="Hyperlink" xfId="4581" builtinId="8" hidden="1"/>
    <cellStyle name="Hyperlink" xfId="4583" builtinId="8" hidden="1"/>
    <cellStyle name="Hyperlink" xfId="4585" builtinId="8" hidden="1"/>
    <cellStyle name="Hyperlink" xfId="4587" builtinId="8" hidden="1"/>
    <cellStyle name="Hyperlink" xfId="4589" builtinId="8" hidden="1"/>
    <cellStyle name="Hyperlink" xfId="4591" builtinId="8" hidden="1"/>
    <cellStyle name="Hyperlink" xfId="4593" builtinId="8" hidden="1"/>
    <cellStyle name="Hyperlink" xfId="4595" builtinId="8" hidden="1"/>
    <cellStyle name="Hyperlink" xfId="4597" builtinId="8" hidden="1"/>
    <cellStyle name="Hyperlink" xfId="4599" builtinId="8" hidden="1"/>
    <cellStyle name="Hyperlink" xfId="4601" builtinId="8" hidden="1"/>
    <cellStyle name="Hyperlink" xfId="4603" builtinId="8" hidden="1"/>
    <cellStyle name="Hyperlink" xfId="4605" builtinId="8" hidden="1"/>
    <cellStyle name="Hyperlink" xfId="4607" builtinId="8" hidden="1"/>
    <cellStyle name="Hyperlink" xfId="4609" builtinId="8" hidden="1"/>
    <cellStyle name="Hyperlink" xfId="4611" builtinId="8" hidden="1"/>
    <cellStyle name="Hyperlink" xfId="4613" builtinId="8" hidden="1"/>
    <cellStyle name="Hyperlink" xfId="4615" builtinId="8" hidden="1"/>
    <cellStyle name="Hyperlink" xfId="4617" builtinId="8" hidden="1"/>
    <cellStyle name="Hyperlink" xfId="4619" builtinId="8" hidden="1"/>
    <cellStyle name="Hyperlink" xfId="4621" builtinId="8" hidden="1"/>
    <cellStyle name="Hyperlink" xfId="4623" builtinId="8" hidden="1"/>
    <cellStyle name="Hyperlink" xfId="4625" builtinId="8" hidden="1"/>
    <cellStyle name="Hyperlink" xfId="4627" builtinId="8" hidden="1"/>
    <cellStyle name="Hyperlink" xfId="4629" builtinId="8" hidden="1"/>
    <cellStyle name="Hyperlink" xfId="4631" builtinId="8" hidden="1"/>
    <cellStyle name="Hyperlink" xfId="4633" builtinId="8" hidden="1"/>
    <cellStyle name="Hyperlink" xfId="4635" builtinId="8" hidden="1"/>
    <cellStyle name="Hyperlink" xfId="4637" builtinId="8" hidden="1"/>
    <cellStyle name="Hyperlink" xfId="4639" builtinId="8" hidden="1"/>
    <cellStyle name="Hyperlink" xfId="4641" builtinId="8" hidden="1"/>
    <cellStyle name="Hyperlink" xfId="4643" builtinId="8" hidden="1"/>
    <cellStyle name="Hyperlink" xfId="4645" builtinId="8" hidden="1"/>
    <cellStyle name="Hyperlink" xfId="4647" builtinId="8" hidden="1"/>
    <cellStyle name="Hyperlink" xfId="4649" builtinId="8" hidden="1"/>
    <cellStyle name="Hyperlink" xfId="4651" builtinId="8" hidden="1"/>
    <cellStyle name="Hyperlink" xfId="4653" builtinId="8" hidden="1"/>
    <cellStyle name="Hyperlink" xfId="4655" builtinId="8" hidden="1"/>
    <cellStyle name="Hyperlink" xfId="4657" builtinId="8" hidden="1"/>
    <cellStyle name="Hyperlink" xfId="4659" builtinId="8" hidden="1"/>
    <cellStyle name="Hyperlink" xfId="4661" builtinId="8" hidden="1"/>
    <cellStyle name="Hyperlink" xfId="4663" builtinId="8" hidden="1"/>
    <cellStyle name="Hyperlink" xfId="4665" builtinId="8" hidden="1"/>
    <cellStyle name="Hyperlink" xfId="4667" builtinId="8" hidden="1"/>
    <cellStyle name="Hyperlink" xfId="4669" builtinId="8" hidden="1"/>
    <cellStyle name="Hyperlink" xfId="4671" builtinId="8" hidden="1"/>
    <cellStyle name="Hyperlink" xfId="4673" builtinId="8" hidden="1"/>
    <cellStyle name="Hyperlink" xfId="4675" builtinId="8" hidden="1"/>
    <cellStyle name="Hyperlink" xfId="4677" builtinId="8" hidden="1"/>
    <cellStyle name="Hyperlink" xfId="4679" builtinId="8" hidden="1"/>
    <cellStyle name="Hyperlink" xfId="4681" builtinId="8" hidden="1"/>
    <cellStyle name="Hyperlink" xfId="4683" builtinId="8" hidden="1"/>
    <cellStyle name="Hyperlink" xfId="4685" builtinId="8" hidden="1"/>
    <cellStyle name="Hyperlink" xfId="4687" builtinId="8" hidden="1"/>
    <cellStyle name="Hyperlink" xfId="4689" builtinId="8" hidden="1"/>
    <cellStyle name="Hyperlink" xfId="4691" builtinId="8" hidden="1"/>
    <cellStyle name="Hyperlink" xfId="4693" builtinId="8" hidden="1"/>
    <cellStyle name="Hyperlink" xfId="4696" builtinId="8" hidden="1"/>
    <cellStyle name="Hyperlink" xfId="4698" builtinId="8" hidden="1"/>
    <cellStyle name="Hyperlink" xfId="4700" builtinId="8" hidden="1"/>
    <cellStyle name="Hyperlink" xfId="4702" builtinId="8" hidden="1"/>
    <cellStyle name="Hyperlink" xfId="4704" builtinId="8" hidden="1"/>
    <cellStyle name="Hyperlink" xfId="4706" builtinId="8" hidden="1"/>
    <cellStyle name="Hyperlink" xfId="4708" builtinId="8" hidden="1"/>
    <cellStyle name="Hyperlink" xfId="4710" builtinId="8" hidden="1"/>
    <cellStyle name="Hyperlink" xfId="4712" builtinId="8" hidden="1"/>
    <cellStyle name="Hyperlink" xfId="4714" builtinId="8" hidden="1"/>
    <cellStyle name="Hyperlink" xfId="4716" builtinId="8" hidden="1"/>
    <cellStyle name="Hyperlink" xfId="4718" builtinId="8" hidden="1"/>
    <cellStyle name="Hyperlink" xfId="4720" builtinId="8" hidden="1"/>
    <cellStyle name="Hyperlink" xfId="4722" builtinId="8" hidden="1"/>
    <cellStyle name="Hyperlink" xfId="4724" builtinId="8" hidden="1"/>
    <cellStyle name="Hyperlink" xfId="4726" builtinId="8" hidden="1"/>
    <cellStyle name="Hyperlink" xfId="4728" builtinId="8" hidden="1"/>
    <cellStyle name="Hyperlink" xfId="4730" builtinId="8" hidden="1"/>
    <cellStyle name="Hyperlink" xfId="4732" builtinId="8" hidden="1"/>
    <cellStyle name="Hyperlink" xfId="4734" builtinId="8" hidden="1"/>
    <cellStyle name="Hyperlink" xfId="4736" builtinId="8" hidden="1"/>
    <cellStyle name="Hyperlink" xfId="4738" builtinId="8" hidden="1"/>
    <cellStyle name="Hyperlink" xfId="4740" builtinId="8" hidden="1"/>
    <cellStyle name="Hyperlink" xfId="4742" builtinId="8" hidden="1"/>
    <cellStyle name="Hyperlink" xfId="4744" builtinId="8" hidden="1"/>
    <cellStyle name="Hyperlink" xfId="4746" builtinId="8" hidden="1"/>
    <cellStyle name="Hyperlink" xfId="4748" builtinId="8" hidden="1"/>
    <cellStyle name="Hyperlink" xfId="4750" builtinId="8" hidden="1"/>
    <cellStyle name="Hyperlink" xfId="4752" builtinId="8" hidden="1"/>
    <cellStyle name="Hyperlink" xfId="4754" builtinId="8" hidden="1"/>
    <cellStyle name="Hyperlink" xfId="4756" builtinId="8" hidden="1"/>
    <cellStyle name="Hyperlink" xfId="4758" builtinId="8" hidden="1"/>
    <cellStyle name="Hyperlink" xfId="4760" builtinId="8" hidden="1"/>
    <cellStyle name="Hyperlink" xfId="4762" builtinId="8" hidden="1"/>
    <cellStyle name="Hyperlink" xfId="4764" builtinId="8" hidden="1"/>
    <cellStyle name="Hyperlink" xfId="4766" builtinId="8" hidden="1"/>
    <cellStyle name="Hyperlink" xfId="4768" builtinId="8" hidden="1"/>
    <cellStyle name="Hyperlink" xfId="4770" builtinId="8" hidden="1"/>
    <cellStyle name="Hyperlink" xfId="4772" builtinId="8" hidden="1"/>
    <cellStyle name="Hyperlink" xfId="4774" builtinId="8" hidden="1"/>
    <cellStyle name="Hyperlink" xfId="4776" builtinId="8" hidden="1"/>
    <cellStyle name="Hyperlink" xfId="4778" builtinId="8" hidden="1"/>
    <cellStyle name="Hyperlink" xfId="4780" builtinId="8" hidden="1"/>
    <cellStyle name="Hyperlink" xfId="4782" builtinId="8" hidden="1"/>
    <cellStyle name="Hyperlink" xfId="4784" builtinId="8" hidden="1"/>
    <cellStyle name="Hyperlink" xfId="4786" builtinId="8" hidden="1"/>
    <cellStyle name="Hyperlink" xfId="4788" builtinId="8" hidden="1"/>
    <cellStyle name="Hyperlink" xfId="4790" builtinId="8" hidden="1"/>
    <cellStyle name="Hyperlink" xfId="4792" builtinId="8" hidden="1"/>
    <cellStyle name="Hyperlink" xfId="4794" builtinId="8" hidden="1"/>
    <cellStyle name="Hyperlink" xfId="4796" builtinId="8" hidden="1"/>
    <cellStyle name="Hyperlink" xfId="4798" builtinId="8" hidden="1"/>
    <cellStyle name="Hyperlink" xfId="4800" builtinId="8" hidden="1"/>
    <cellStyle name="Hyperlink" xfId="4802" builtinId="8" hidden="1"/>
    <cellStyle name="Hyperlink" xfId="4804" builtinId="8" hidden="1"/>
    <cellStyle name="Hyperlink" xfId="4806" builtinId="8" hidden="1"/>
    <cellStyle name="Hyperlink" xfId="4808" builtinId="8" hidden="1"/>
    <cellStyle name="Hyperlink" xfId="4810" builtinId="8" hidden="1"/>
    <cellStyle name="Hyperlink" xfId="4812" builtinId="8" hidden="1"/>
    <cellStyle name="Hyperlink" xfId="4814" builtinId="8" hidden="1"/>
    <cellStyle name="Hyperlink" xfId="4816" builtinId="8" hidden="1"/>
    <cellStyle name="Hyperlink" xfId="4818" builtinId="8" hidden="1"/>
    <cellStyle name="Hyperlink" xfId="4820" builtinId="8" hidden="1"/>
    <cellStyle name="Hyperlink" xfId="4822" builtinId="8" hidden="1"/>
    <cellStyle name="Hyperlink" xfId="4824" builtinId="8" hidden="1"/>
    <cellStyle name="Hyperlink" xfId="4826" builtinId="8" hidden="1"/>
    <cellStyle name="Hyperlink" xfId="4828" builtinId="8" hidden="1"/>
    <cellStyle name="Hyperlink" xfId="4830" builtinId="8" hidden="1"/>
    <cellStyle name="Hyperlink" xfId="4832" builtinId="8" hidden="1"/>
    <cellStyle name="Hyperlink" xfId="4834" builtinId="8" hidden="1"/>
    <cellStyle name="Hyperlink" xfId="4836" builtinId="8" hidden="1"/>
    <cellStyle name="Hyperlink" xfId="4838" builtinId="8" hidden="1"/>
    <cellStyle name="Hyperlink" xfId="4840" builtinId="8" hidden="1"/>
    <cellStyle name="Hyperlink" xfId="4842" builtinId="8" hidden="1"/>
    <cellStyle name="Hyperlink" xfId="4844" builtinId="8" hidden="1"/>
    <cellStyle name="Hyperlink" xfId="4846" builtinId="8" hidden="1"/>
    <cellStyle name="Hyperlink" xfId="4848" builtinId="8" hidden="1"/>
    <cellStyle name="Hyperlink" xfId="4850" builtinId="8" hidden="1"/>
    <cellStyle name="Hyperlink" xfId="4852" builtinId="8" hidden="1"/>
    <cellStyle name="Hyperlink" xfId="4854" builtinId="8" hidden="1"/>
    <cellStyle name="Hyperlink" xfId="4856" builtinId="8" hidden="1"/>
    <cellStyle name="Hyperlink" xfId="4858" builtinId="8" hidden="1"/>
    <cellStyle name="Hyperlink" xfId="4860" builtinId="8" hidden="1"/>
    <cellStyle name="Hyperlink" xfId="4862" builtinId="8" hidden="1"/>
    <cellStyle name="Hyperlink" xfId="4864" builtinId="8" hidden="1"/>
    <cellStyle name="Hyperlink" xfId="4866" builtinId="8" hidden="1"/>
    <cellStyle name="Hyperlink" xfId="4868" builtinId="8" hidden="1"/>
    <cellStyle name="Hyperlink" xfId="4870" builtinId="8" hidden="1"/>
    <cellStyle name="Hyperlink" xfId="4872" builtinId="8" hidden="1"/>
    <cellStyle name="Hyperlink" xfId="4874" builtinId="8" hidden="1"/>
    <cellStyle name="Hyperlink" xfId="4876" builtinId="8" hidden="1"/>
    <cellStyle name="Hyperlink" xfId="4878" builtinId="8" hidden="1"/>
    <cellStyle name="Hyperlink" xfId="4880" builtinId="8" hidden="1"/>
    <cellStyle name="Hyperlink" xfId="4882" builtinId="8" hidden="1"/>
    <cellStyle name="Hyperlink" xfId="4884" builtinId="8" hidden="1"/>
    <cellStyle name="Hyperlink" xfId="4886" builtinId="8" hidden="1"/>
    <cellStyle name="Hyperlink" xfId="4888" builtinId="8" hidden="1"/>
    <cellStyle name="Hyperlink" xfId="4890" builtinId="8" hidden="1"/>
    <cellStyle name="Hyperlink" xfId="4892" builtinId="8" hidden="1"/>
    <cellStyle name="Hyperlink" xfId="4894" builtinId="8" hidden="1"/>
    <cellStyle name="Hyperlink" xfId="4896" builtinId="8" hidden="1"/>
    <cellStyle name="Hyperlink" xfId="4898" builtinId="8" hidden="1"/>
    <cellStyle name="Hyperlink" xfId="4900" builtinId="8" hidden="1"/>
    <cellStyle name="Hyperlink" xfId="4902" builtinId="8" hidden="1"/>
    <cellStyle name="Hyperlink" xfId="4904" builtinId="8" hidden="1"/>
    <cellStyle name="Hyperlink" xfId="4906" builtinId="8" hidden="1"/>
    <cellStyle name="Hyperlink" xfId="4908" builtinId="8" hidden="1"/>
    <cellStyle name="Hyperlink" xfId="4910" builtinId="8" hidden="1"/>
    <cellStyle name="Hyperlink" xfId="4912" builtinId="8" hidden="1"/>
    <cellStyle name="Hyperlink" xfId="4914" builtinId="8" hidden="1"/>
    <cellStyle name="Hyperlink" xfId="4916" builtinId="8" hidden="1"/>
    <cellStyle name="Hyperlink" xfId="4918" builtinId="8" hidden="1"/>
    <cellStyle name="Hyperlink" xfId="4920" builtinId="8" hidden="1"/>
    <cellStyle name="Hyperlink" xfId="4922" builtinId="8" hidden="1"/>
    <cellStyle name="Hyperlink" xfId="4924" builtinId="8" hidden="1"/>
    <cellStyle name="Hyperlink" xfId="4926" builtinId="8" hidden="1"/>
    <cellStyle name="Hyperlink" xfId="4928" builtinId="8" hidden="1"/>
    <cellStyle name="Hyperlink" xfId="4930" builtinId="8" hidden="1"/>
    <cellStyle name="Hyperlink" xfId="4932" builtinId="8" hidden="1"/>
    <cellStyle name="Hyperlink" xfId="4934" builtinId="8" hidden="1"/>
    <cellStyle name="Hyperlink" xfId="4936" builtinId="8" hidden="1"/>
    <cellStyle name="Hyperlink" xfId="4938" builtinId="8" hidden="1"/>
    <cellStyle name="Hyperlink" xfId="4940" builtinId="8" hidden="1"/>
    <cellStyle name="Hyperlink" xfId="4942" builtinId="8" hidden="1"/>
    <cellStyle name="Hyperlink" xfId="4944" builtinId="8" hidden="1"/>
    <cellStyle name="Hyperlink" xfId="4946" builtinId="8" hidden="1"/>
    <cellStyle name="Hyperlink" xfId="4948" builtinId="8" hidden="1"/>
    <cellStyle name="Hyperlink" xfId="4950" builtinId="8" hidden="1"/>
    <cellStyle name="Hyperlink" xfId="4952" builtinId="8" hidden="1"/>
    <cellStyle name="Hyperlink" xfId="4954" builtinId="8" hidden="1"/>
    <cellStyle name="Hyperlink" xfId="4956" builtinId="8" hidden="1"/>
    <cellStyle name="Hyperlink" xfId="4958" builtinId="8" hidden="1"/>
    <cellStyle name="Hyperlink" xfId="4960" builtinId="8" hidden="1"/>
    <cellStyle name="Hyperlink" xfId="4962" builtinId="8" hidden="1"/>
    <cellStyle name="Hyperlink" xfId="4964" builtinId="8" hidden="1"/>
    <cellStyle name="Hyperlink" xfId="4966" builtinId="8" hidden="1"/>
    <cellStyle name="Hyperlink" xfId="4968" builtinId="8" hidden="1"/>
    <cellStyle name="Hyperlink" xfId="4970" builtinId="8" hidden="1"/>
    <cellStyle name="Hyperlink" xfId="4972" builtinId="8" hidden="1"/>
    <cellStyle name="Hyperlink" xfId="4974" builtinId="8" hidden="1"/>
    <cellStyle name="Hyperlink" xfId="4976" builtinId="8" hidden="1"/>
    <cellStyle name="Hyperlink" xfId="4978" builtinId="8" hidden="1"/>
    <cellStyle name="Hyperlink" xfId="4980" builtinId="8" hidden="1"/>
    <cellStyle name="Hyperlink" xfId="4982" builtinId="8" hidden="1"/>
    <cellStyle name="Hyperlink" xfId="4984" builtinId="8" hidden="1"/>
    <cellStyle name="Hyperlink" xfId="4986" builtinId="8" hidden="1"/>
    <cellStyle name="Hyperlink" xfId="4988" builtinId="8" hidden="1"/>
    <cellStyle name="Hyperlink" xfId="4990" builtinId="8" hidden="1"/>
    <cellStyle name="Hyperlink" xfId="4992" builtinId="8" hidden="1"/>
    <cellStyle name="Hyperlink" xfId="4994" builtinId="8" hidden="1"/>
    <cellStyle name="Hyperlink" xfId="4996" builtinId="8" hidden="1"/>
    <cellStyle name="Hyperlink" xfId="4998" builtinId="8" hidden="1"/>
    <cellStyle name="Hyperlink" xfId="5000" builtinId="8" hidden="1"/>
    <cellStyle name="Hyperlink" xfId="5002" builtinId="8" hidden="1"/>
    <cellStyle name="Hyperlink" xfId="5004" builtinId="8" hidden="1"/>
    <cellStyle name="Hyperlink" xfId="5006" builtinId="8" hidden="1"/>
    <cellStyle name="Hyperlink" xfId="5008" builtinId="8" hidden="1"/>
    <cellStyle name="Hyperlink" xfId="5010" builtinId="8" hidden="1"/>
    <cellStyle name="Hyperlink" xfId="5012" builtinId="8" hidden="1"/>
    <cellStyle name="Hyperlink" xfId="5014" builtinId="8" hidden="1"/>
    <cellStyle name="Hyperlink" xfId="5016" builtinId="8" hidden="1"/>
    <cellStyle name="Hyperlink" xfId="5018" builtinId="8" hidden="1"/>
    <cellStyle name="Hyperlink" xfId="5020" builtinId="8" hidden="1"/>
    <cellStyle name="Hyperlink" xfId="5022" builtinId="8" hidden="1"/>
    <cellStyle name="Hyperlink" xfId="5024" builtinId="8" hidden="1"/>
    <cellStyle name="Hyperlink" xfId="5026" builtinId="8" hidden="1"/>
    <cellStyle name="Hyperlink" xfId="5028" builtinId="8" hidden="1"/>
    <cellStyle name="Hyperlink" xfId="5030" builtinId="8" hidden="1"/>
    <cellStyle name="Hyperlink" xfId="5032" builtinId="8" hidden="1"/>
    <cellStyle name="Hyperlink" xfId="5034" builtinId="8" hidden="1"/>
    <cellStyle name="Hyperlink" xfId="5036" builtinId="8" hidden="1"/>
    <cellStyle name="Hyperlink" xfId="5038" builtinId="8" hidden="1"/>
    <cellStyle name="Hyperlink" xfId="5040" builtinId="8" hidden="1"/>
    <cellStyle name="Hyperlink" xfId="5042" builtinId="8" hidden="1"/>
    <cellStyle name="Hyperlink" xfId="5044" builtinId="8" hidden="1"/>
    <cellStyle name="Hyperlink" xfId="5046" builtinId="8" hidden="1"/>
    <cellStyle name="Hyperlink" xfId="5048" builtinId="8" hidden="1"/>
    <cellStyle name="Hyperlink" xfId="5050" builtinId="8" hidden="1"/>
    <cellStyle name="Hyperlink" xfId="5052" builtinId="8" hidden="1"/>
    <cellStyle name="Hyperlink" xfId="5054" builtinId="8" hidden="1"/>
    <cellStyle name="Hyperlink" xfId="5056" builtinId="8" hidden="1"/>
    <cellStyle name="Hyperlink" xfId="5058" builtinId="8" hidden="1"/>
    <cellStyle name="Hyperlink" xfId="5060" builtinId="8" hidden="1"/>
    <cellStyle name="Hyperlink" xfId="5062" builtinId="8" hidden="1"/>
    <cellStyle name="Hyperlink" xfId="5064" builtinId="8" hidden="1"/>
    <cellStyle name="Hyperlink" xfId="5066" builtinId="8" hidden="1"/>
    <cellStyle name="Hyperlink" xfId="5068" builtinId="8" hidden="1"/>
    <cellStyle name="Hyperlink" xfId="5070" builtinId="8" hidden="1"/>
    <cellStyle name="Hyperlink" xfId="5072" builtinId="8" hidden="1"/>
    <cellStyle name="Hyperlink" xfId="5074" builtinId="8" hidden="1"/>
    <cellStyle name="Hyperlink" xfId="5076" builtinId="8" hidden="1"/>
    <cellStyle name="Hyperlink" xfId="5078" builtinId="8" hidden="1"/>
    <cellStyle name="Hyperlink" xfId="5080" builtinId="8" hidden="1"/>
    <cellStyle name="Hyperlink" xfId="5082" builtinId="8" hidden="1"/>
    <cellStyle name="Hyperlink" xfId="5084" builtinId="8" hidden="1"/>
    <cellStyle name="Hyperlink" xfId="5086" builtinId="8" hidden="1"/>
    <cellStyle name="Hyperlink" xfId="5088" builtinId="8" hidden="1"/>
    <cellStyle name="Hyperlink" xfId="5090" builtinId="8" hidden="1"/>
    <cellStyle name="Hyperlink" xfId="5092" builtinId="8" hidden="1"/>
    <cellStyle name="Hyperlink" xfId="5094" builtinId="8" hidden="1"/>
    <cellStyle name="Hyperlink" xfId="5096" builtinId="8" hidden="1"/>
    <cellStyle name="Hyperlink" xfId="5098" builtinId="8" hidden="1"/>
    <cellStyle name="Hyperlink" xfId="5100" builtinId="8" hidden="1"/>
    <cellStyle name="Hyperlink" xfId="5102" builtinId="8" hidden="1"/>
    <cellStyle name="Hyperlink" xfId="5104" builtinId="8" hidden="1"/>
    <cellStyle name="Hyperlink" xfId="5106" builtinId="8" hidden="1"/>
    <cellStyle name="Hyperlink" xfId="5108" builtinId="8" hidden="1"/>
    <cellStyle name="Hyperlink" xfId="5110" builtinId="8" hidden="1"/>
    <cellStyle name="Hyperlink" xfId="5112" builtinId="8" hidden="1"/>
    <cellStyle name="Hyperlink" xfId="5114" builtinId="8" hidden="1"/>
    <cellStyle name="Hyperlink" xfId="5116" builtinId="8" hidden="1"/>
    <cellStyle name="Hyperlink" xfId="5118" builtinId="8" hidden="1"/>
    <cellStyle name="Hyperlink" xfId="5120" builtinId="8" hidden="1"/>
    <cellStyle name="Hyperlink" xfId="5122" builtinId="8" hidden="1"/>
    <cellStyle name="Hyperlink" xfId="5124" builtinId="8" hidden="1"/>
    <cellStyle name="Hyperlink" xfId="5126" builtinId="8" hidden="1"/>
    <cellStyle name="Hyperlink" xfId="5128" builtinId="8" hidden="1"/>
    <cellStyle name="Hyperlink" xfId="5130" builtinId="8" hidden="1"/>
    <cellStyle name="Hyperlink" xfId="5132" builtinId="8" hidden="1"/>
    <cellStyle name="Hyperlink" xfId="5134" builtinId="8" hidden="1"/>
    <cellStyle name="Hyperlink" xfId="5136" builtinId="8" hidden="1"/>
    <cellStyle name="Hyperlink" xfId="5138" builtinId="8" hidden="1"/>
    <cellStyle name="Hyperlink" xfId="5140" builtinId="8" hidden="1"/>
    <cellStyle name="Hyperlink" xfId="5142" builtinId="8" hidden="1"/>
    <cellStyle name="Hyperlink" xfId="5144" builtinId="8" hidden="1"/>
    <cellStyle name="Hyperlink" xfId="5146" builtinId="8" hidden="1"/>
    <cellStyle name="Hyperlink" xfId="5148" builtinId="8" hidden="1"/>
    <cellStyle name="Hyperlink" xfId="5150" builtinId="8" hidden="1"/>
    <cellStyle name="Hyperlink" xfId="5152" builtinId="8" hidden="1"/>
    <cellStyle name="Hyperlink" xfId="5154" builtinId="8" hidden="1"/>
    <cellStyle name="Hyperlink" xfId="5156" builtinId="8" hidden="1"/>
    <cellStyle name="Hyperlink" xfId="5158" builtinId="8" hidden="1"/>
    <cellStyle name="Hyperlink" xfId="5160" builtinId="8" hidden="1"/>
    <cellStyle name="Hyperlink" xfId="5162" builtinId="8" hidden="1"/>
    <cellStyle name="Hyperlink" xfId="5164" builtinId="8" hidden="1"/>
    <cellStyle name="Hyperlink" xfId="5166" builtinId="8" hidden="1"/>
    <cellStyle name="Hyperlink" xfId="5168" builtinId="8" hidden="1"/>
    <cellStyle name="Hyperlink" xfId="5170" builtinId="8" hidden="1"/>
    <cellStyle name="Hyperlink" xfId="5172" builtinId="8" hidden="1"/>
    <cellStyle name="Hyperlink" xfId="5174" builtinId="8" hidden="1"/>
    <cellStyle name="Hyperlink" xfId="5176" builtinId="8" hidden="1"/>
    <cellStyle name="Hyperlink" xfId="5178" builtinId="8" hidden="1"/>
    <cellStyle name="Hyperlink" xfId="5180" builtinId="8" hidden="1"/>
    <cellStyle name="Hyperlink" xfId="5182" builtinId="8" hidden="1"/>
    <cellStyle name="Hyperlink" xfId="5184" builtinId="8" hidden="1"/>
    <cellStyle name="Hyperlink" xfId="5186" builtinId="8" hidden="1"/>
    <cellStyle name="Hyperlink" xfId="5188" builtinId="8" hidden="1"/>
    <cellStyle name="Hyperlink" xfId="5190" builtinId="8" hidden="1"/>
    <cellStyle name="Hyperlink" xfId="5192" builtinId="8" hidden="1"/>
    <cellStyle name="Hyperlink" xfId="5194" builtinId="8" hidden="1"/>
    <cellStyle name="Hyperlink" xfId="5196" builtinId="8" hidden="1"/>
    <cellStyle name="Hyperlink" xfId="5198" builtinId="8" hidden="1"/>
    <cellStyle name="Hyperlink" xfId="5200" builtinId="8" hidden="1"/>
    <cellStyle name="Hyperlink" xfId="5202" builtinId="8" hidden="1"/>
    <cellStyle name="Hyperlink" xfId="5204" builtinId="8" hidden="1"/>
    <cellStyle name="Hyperlink" xfId="5206" builtinId="8" hidden="1"/>
    <cellStyle name="Hyperlink" xfId="5208" builtinId="8" hidden="1"/>
    <cellStyle name="Hyperlink" xfId="5210" builtinId="8" hidden="1"/>
    <cellStyle name="Hyperlink" xfId="5212" builtinId="8" hidden="1"/>
    <cellStyle name="Hyperlink" xfId="5214" builtinId="8" hidden="1"/>
    <cellStyle name="Hyperlink" xfId="5216" builtinId="8" hidden="1"/>
    <cellStyle name="Hyperlink" xfId="5218" builtinId="8" hidden="1"/>
    <cellStyle name="Hyperlink" xfId="5220" builtinId="8" hidden="1"/>
    <cellStyle name="Hyperlink" xfId="5222" builtinId="8" hidden="1"/>
    <cellStyle name="Hyperlink" xfId="5224" builtinId="8" hidden="1"/>
    <cellStyle name="Hyperlink" xfId="5226" builtinId="8" hidden="1"/>
    <cellStyle name="Hyperlink" xfId="5228" builtinId="8" hidden="1"/>
    <cellStyle name="Hyperlink" xfId="5230" builtinId="8" hidden="1"/>
    <cellStyle name="Hyperlink" xfId="5232" builtinId="8" hidden="1"/>
    <cellStyle name="Hyperlink" xfId="5234" builtinId="8" hidden="1"/>
    <cellStyle name="Hyperlink" xfId="5236" builtinId="8" hidden="1"/>
    <cellStyle name="Hyperlink" xfId="5238" builtinId="8" hidden="1"/>
    <cellStyle name="Hyperlink" xfId="5240" builtinId="8" hidden="1"/>
    <cellStyle name="Hyperlink" xfId="5242" builtinId="8" hidden="1"/>
    <cellStyle name="Hyperlink" xfId="5244" builtinId="8" hidden="1"/>
    <cellStyle name="Hyperlink" xfId="5246" builtinId="8" hidden="1"/>
    <cellStyle name="Hyperlink" xfId="5248" builtinId="8" hidden="1"/>
    <cellStyle name="Hyperlink" xfId="5250" builtinId="8" hidden="1"/>
    <cellStyle name="Hyperlink" xfId="5252" builtinId="8" hidden="1"/>
    <cellStyle name="Hyperlink" xfId="5254" builtinId="8" hidden="1"/>
    <cellStyle name="Hyperlink" xfId="5256" builtinId="8" hidden="1"/>
    <cellStyle name="Hyperlink" xfId="5258" builtinId="8" hidden="1"/>
    <cellStyle name="Hyperlink" xfId="5260" builtinId="8" hidden="1"/>
    <cellStyle name="Hyperlink" xfId="5262" builtinId="8" hidden="1"/>
    <cellStyle name="Hyperlink" xfId="5264" builtinId="8" hidden="1"/>
    <cellStyle name="Hyperlink" xfId="5266" builtinId="8" hidden="1"/>
    <cellStyle name="Hyperlink" xfId="5268" builtinId="8" hidden="1"/>
    <cellStyle name="Hyperlink" xfId="5270" builtinId="8" hidden="1"/>
    <cellStyle name="Hyperlink" xfId="5272" builtinId="8" hidden="1"/>
    <cellStyle name="Hyperlink" xfId="5274" builtinId="8" hidden="1"/>
    <cellStyle name="Hyperlink" xfId="5276" builtinId="8" hidden="1"/>
    <cellStyle name="Hyperlink" xfId="5278" builtinId="8" hidden="1"/>
    <cellStyle name="Hyperlink" xfId="5280" builtinId="8" hidden="1"/>
    <cellStyle name="Hyperlink" xfId="5282" builtinId="8" hidden="1"/>
    <cellStyle name="Hyperlink" xfId="5284" builtinId="8" hidden="1"/>
    <cellStyle name="Hyperlink" xfId="5286" builtinId="8" hidden="1"/>
    <cellStyle name="Hyperlink" xfId="5288" builtinId="8" hidden="1"/>
    <cellStyle name="Hyperlink" xfId="5290" builtinId="8" hidden="1"/>
    <cellStyle name="Hyperlink" xfId="5292" builtinId="8" hidden="1"/>
    <cellStyle name="Hyperlink" xfId="5294" builtinId="8" hidden="1"/>
    <cellStyle name="Hyperlink" xfId="5296" builtinId="8" hidden="1"/>
    <cellStyle name="Hyperlink" xfId="5298" builtinId="8" hidden="1"/>
    <cellStyle name="Hyperlink" xfId="5300" builtinId="8" hidden="1"/>
    <cellStyle name="Hyperlink" xfId="5302" builtinId="8" hidden="1"/>
    <cellStyle name="Hyperlink" xfId="5304" builtinId="8" hidden="1"/>
    <cellStyle name="Hyperlink" xfId="5306" builtinId="8" hidden="1"/>
    <cellStyle name="Hyperlink" xfId="5308" builtinId="8" hidden="1"/>
    <cellStyle name="Hyperlink" xfId="5310" builtinId="8" hidden="1"/>
    <cellStyle name="Hyperlink" xfId="5312" builtinId="8" hidden="1"/>
    <cellStyle name="Hyperlink" xfId="5314" builtinId="8" hidden="1"/>
    <cellStyle name="Hyperlink" xfId="5316" builtinId="8" hidden="1"/>
    <cellStyle name="Hyperlink" xfId="5318" builtinId="8" hidden="1"/>
    <cellStyle name="Hyperlink" xfId="5320" builtinId="8" hidden="1"/>
    <cellStyle name="Hyperlink" xfId="5322" builtinId="8" hidden="1"/>
    <cellStyle name="Hyperlink" xfId="5324" builtinId="8" hidden="1"/>
    <cellStyle name="Hyperlink" xfId="5326" builtinId="8" hidden="1"/>
    <cellStyle name="Hyperlink" xfId="5328" builtinId="8" hidden="1"/>
    <cellStyle name="Hyperlink" xfId="5330" builtinId="8" hidden="1"/>
    <cellStyle name="Hyperlink" xfId="5332" builtinId="8" hidden="1"/>
    <cellStyle name="Hyperlink" xfId="5334" builtinId="8" hidden="1"/>
    <cellStyle name="Hyperlink" xfId="5336" builtinId="8" hidden="1"/>
    <cellStyle name="Hyperlink" xfId="5338" builtinId="8" hidden="1"/>
    <cellStyle name="Hyperlink" xfId="5340" builtinId="8" hidden="1"/>
    <cellStyle name="Hyperlink" xfId="5342" builtinId="8" hidden="1"/>
    <cellStyle name="Hyperlink" xfId="5344" builtinId="8" hidden="1"/>
    <cellStyle name="Hyperlink" xfId="5346" builtinId="8" hidden="1"/>
    <cellStyle name="Hyperlink" xfId="5348" builtinId="8" hidden="1"/>
    <cellStyle name="Hyperlink" xfId="5350" builtinId="8" hidden="1"/>
    <cellStyle name="Hyperlink" xfId="5352" builtinId="8" hidden="1"/>
    <cellStyle name="Hyperlink" xfId="5354" builtinId="8" hidden="1"/>
    <cellStyle name="Hyperlink" xfId="5356" builtinId="8" hidden="1"/>
    <cellStyle name="Hyperlink" xfId="5358" builtinId="8" hidden="1"/>
    <cellStyle name="Hyperlink" xfId="5360" builtinId="8" hidden="1"/>
    <cellStyle name="Hyperlink" xfId="5362" builtinId="8" hidden="1"/>
    <cellStyle name="Hyperlink" xfId="5364" builtinId="8" hidden="1"/>
    <cellStyle name="Hyperlink" xfId="5366" builtinId="8" hidden="1"/>
    <cellStyle name="Hyperlink" xfId="5368" builtinId="8" hidden="1"/>
    <cellStyle name="Hyperlink" xfId="5370" builtinId="8" hidden="1"/>
    <cellStyle name="Hyperlink" xfId="5372" builtinId="8" hidden="1"/>
    <cellStyle name="Hyperlink" xfId="5374" builtinId="8" hidden="1"/>
    <cellStyle name="Hyperlink" xfId="5376" builtinId="8" hidden="1"/>
    <cellStyle name="Hyperlink" xfId="5378" builtinId="8" hidden="1"/>
    <cellStyle name="Hyperlink" xfId="5380" builtinId="8" hidden="1"/>
    <cellStyle name="Hyperlink" xfId="5382" builtinId="8" hidden="1"/>
    <cellStyle name="Hyperlink" xfId="5384" builtinId="8" hidden="1"/>
    <cellStyle name="Hyperlink" xfId="5386" builtinId="8" hidden="1"/>
    <cellStyle name="Hyperlink" xfId="5388" builtinId="8" hidden="1"/>
    <cellStyle name="Hyperlink" xfId="5390" builtinId="8" hidden="1"/>
    <cellStyle name="Hyperlink" xfId="5392" builtinId="8" hidden="1"/>
    <cellStyle name="Hyperlink" xfId="5394" builtinId="8" hidden="1"/>
    <cellStyle name="Hyperlink" xfId="5396" builtinId="8" hidden="1"/>
    <cellStyle name="Hyperlink" xfId="5398" builtinId="8" hidden="1"/>
    <cellStyle name="Hyperlink" xfId="5400" builtinId="8" hidden="1"/>
    <cellStyle name="Hyperlink" xfId="5402" builtinId="8" hidden="1"/>
    <cellStyle name="Hyperlink" xfId="5404" builtinId="8" hidden="1"/>
    <cellStyle name="Hyperlink" xfId="5406" builtinId="8" hidden="1"/>
    <cellStyle name="Hyperlink" xfId="5408" builtinId="8" hidden="1"/>
    <cellStyle name="Hyperlink" xfId="5410" builtinId="8" hidden="1"/>
    <cellStyle name="Hyperlink" xfId="5412" builtinId="8" hidden="1"/>
    <cellStyle name="Hyperlink" xfId="5414" builtinId="8" hidden="1"/>
    <cellStyle name="Hyperlink" xfId="5416" builtinId="8" hidden="1"/>
    <cellStyle name="Hyperlink" xfId="5418" builtinId="8" hidden="1"/>
    <cellStyle name="Hyperlink" xfId="5420" builtinId="8" hidden="1"/>
    <cellStyle name="Hyperlink" xfId="5422" builtinId="8" hidden="1"/>
    <cellStyle name="Hyperlink" xfId="5424" builtinId="8" hidden="1"/>
    <cellStyle name="Hyperlink" xfId="5426" builtinId="8" hidden="1"/>
    <cellStyle name="Hyperlink" xfId="5428" builtinId="8" hidden="1"/>
    <cellStyle name="Hyperlink" xfId="5430" builtinId="8" hidden="1"/>
    <cellStyle name="Hyperlink" xfId="5432" builtinId="8" hidden="1"/>
    <cellStyle name="Hyperlink" xfId="5434" builtinId="8" hidden="1"/>
    <cellStyle name="Hyperlink" xfId="5436" builtinId="8" hidden="1"/>
    <cellStyle name="Hyperlink" xfId="5438" builtinId="8" hidden="1"/>
    <cellStyle name="Hyperlink" xfId="5440" builtinId="8" hidden="1"/>
    <cellStyle name="Hyperlink" xfId="5442" builtinId="8" hidden="1"/>
    <cellStyle name="Hyperlink" xfId="5444" builtinId="8" hidden="1"/>
    <cellStyle name="Hyperlink" xfId="5446" builtinId="8" hidden="1"/>
    <cellStyle name="Hyperlink" xfId="5448" builtinId="8" hidden="1"/>
    <cellStyle name="Hyperlink" xfId="5450" builtinId="8" hidden="1"/>
    <cellStyle name="Hyperlink" xfId="5452" builtinId="8" hidden="1"/>
    <cellStyle name="Hyperlink" xfId="5454" builtinId="8" hidden="1"/>
    <cellStyle name="Hyperlink" xfId="5456" builtinId="8" hidden="1"/>
    <cellStyle name="Hyperlink" xfId="5458" builtinId="8" hidden="1"/>
    <cellStyle name="Hyperlink" xfId="5460" builtinId="8" hidden="1"/>
    <cellStyle name="Hyperlink" xfId="5462" builtinId="8" hidden="1"/>
    <cellStyle name="Hyperlink" xfId="5464" builtinId="8" hidden="1"/>
    <cellStyle name="Hyperlink" xfId="5466" builtinId="8" hidden="1"/>
    <cellStyle name="Hyperlink" xfId="5468" builtinId="8" hidden="1"/>
    <cellStyle name="Hyperlink" xfId="5470" builtinId="8" hidden="1"/>
    <cellStyle name="Hyperlink" xfId="5472" builtinId="8" hidden="1"/>
    <cellStyle name="Hyperlink" xfId="5474" builtinId="8" hidden="1"/>
    <cellStyle name="Hyperlink" xfId="5476" builtinId="8" hidden="1"/>
    <cellStyle name="Hyperlink" xfId="5478" builtinId="8" hidden="1"/>
    <cellStyle name="Hyperlink" xfId="5480" builtinId="8" hidden="1"/>
    <cellStyle name="Hyperlink" xfId="5482" builtinId="8" hidden="1"/>
    <cellStyle name="Hyperlink" xfId="5484" builtinId="8" hidden="1"/>
    <cellStyle name="Hyperlink" xfId="5486" builtinId="8" hidden="1"/>
    <cellStyle name="Hyperlink" xfId="5488" builtinId="8" hidden="1"/>
    <cellStyle name="Hyperlink" xfId="5490" builtinId="8" hidden="1"/>
    <cellStyle name="Hyperlink" xfId="5492" builtinId="8" hidden="1"/>
    <cellStyle name="Hyperlink" xfId="5494" builtinId="8" hidden="1"/>
    <cellStyle name="Hyperlink" xfId="5496" builtinId="8" hidden="1"/>
    <cellStyle name="Hyperlink" xfId="5498" builtinId="8" hidden="1"/>
    <cellStyle name="Hyperlink" xfId="5500" builtinId="8" hidden="1"/>
    <cellStyle name="Hyperlink" xfId="5502" builtinId="8" hidden="1"/>
    <cellStyle name="Hyperlink" xfId="5504" builtinId="8" hidden="1"/>
    <cellStyle name="Hyperlink" xfId="5506" builtinId="8" hidden="1"/>
    <cellStyle name="Hyperlink" xfId="5508" builtinId="8" hidden="1"/>
    <cellStyle name="Hyperlink" xfId="5510" builtinId="8" hidden="1"/>
    <cellStyle name="Hyperlink" xfId="5512" builtinId="8" hidden="1"/>
    <cellStyle name="Hyperlink" xfId="5514" builtinId="8" hidden="1"/>
    <cellStyle name="Hyperlink" xfId="5516" builtinId="8" hidden="1"/>
    <cellStyle name="Hyperlink" xfId="5518" builtinId="8" hidden="1"/>
    <cellStyle name="Hyperlink" xfId="5520" builtinId="8" hidden="1"/>
    <cellStyle name="Hyperlink" xfId="5522" builtinId="8" hidden="1"/>
    <cellStyle name="Hyperlink" xfId="5524" builtinId="8" hidden="1"/>
    <cellStyle name="Hyperlink" xfId="5526" builtinId="8" hidden="1"/>
    <cellStyle name="Hyperlink" xfId="5528" builtinId="8" hidden="1"/>
    <cellStyle name="Hyperlink" xfId="5530" builtinId="8" hidden="1"/>
    <cellStyle name="Hyperlink" xfId="5532" builtinId="8" hidden="1"/>
    <cellStyle name="Hyperlink" xfId="5534" builtinId="8" hidden="1"/>
    <cellStyle name="Hyperlink" xfId="5536" builtinId="8" hidden="1"/>
    <cellStyle name="Hyperlink" xfId="5538" builtinId="8" hidden="1"/>
    <cellStyle name="Hyperlink" xfId="5540" builtinId="8" hidden="1"/>
    <cellStyle name="Hyperlink" xfId="5542" builtinId="8" hidden="1"/>
    <cellStyle name="Hyperlink" xfId="5544" builtinId="8" hidden="1"/>
    <cellStyle name="Hyperlink" xfId="5546" builtinId="8" hidden="1"/>
    <cellStyle name="Hyperlink" xfId="5548" builtinId="8" hidden="1"/>
    <cellStyle name="Hyperlink" xfId="5550" builtinId="8" hidden="1"/>
    <cellStyle name="Hyperlink" xfId="5552" builtinId="8" hidden="1"/>
    <cellStyle name="Hyperlink" xfId="5554" builtinId="8" hidden="1"/>
    <cellStyle name="Hyperlink" xfId="5556" builtinId="8" hidden="1"/>
    <cellStyle name="Hyperlink" xfId="5558" builtinId="8" hidden="1"/>
    <cellStyle name="Hyperlink" xfId="5560" builtinId="8" hidden="1"/>
    <cellStyle name="Hyperlink" xfId="5562" builtinId="8" hidden="1"/>
    <cellStyle name="Hyperlink" xfId="5564" builtinId="8" hidden="1"/>
    <cellStyle name="Hyperlink" xfId="5566" builtinId="8" hidden="1"/>
    <cellStyle name="Hyperlink" xfId="5568" builtinId="8" hidden="1"/>
    <cellStyle name="Hyperlink" xfId="5570" builtinId="8" hidden="1"/>
    <cellStyle name="Hyperlink" xfId="5572" builtinId="8" hidden="1"/>
    <cellStyle name="Hyperlink" xfId="5574" builtinId="8" hidden="1"/>
    <cellStyle name="Hyperlink" xfId="5576" builtinId="8" hidden="1"/>
    <cellStyle name="Hyperlink" xfId="5578" builtinId="8" hidden="1"/>
    <cellStyle name="Hyperlink" xfId="5580" builtinId="8" hidden="1"/>
    <cellStyle name="Hyperlink" xfId="5582" builtinId="8" hidden="1"/>
    <cellStyle name="Hyperlink" xfId="5584" builtinId="8" hidden="1"/>
    <cellStyle name="Hyperlink" xfId="5586" builtinId="8" hidden="1"/>
    <cellStyle name="Hyperlink" xfId="5588" builtinId="8" hidden="1"/>
    <cellStyle name="Hyperlink" xfId="5590" builtinId="8" hidden="1"/>
    <cellStyle name="Hyperlink" xfId="5592" builtinId="8" hidden="1"/>
    <cellStyle name="Hyperlink" xfId="5594" builtinId="8" hidden="1"/>
    <cellStyle name="Hyperlink" xfId="5596" builtinId="8" hidden="1"/>
    <cellStyle name="Hyperlink" xfId="5598" builtinId="8" hidden="1"/>
    <cellStyle name="Hyperlink" xfId="5600" builtinId="8" hidden="1"/>
    <cellStyle name="Hyperlink" xfId="5602" builtinId="8" hidden="1"/>
    <cellStyle name="Hyperlink" xfId="5604" builtinId="8" hidden="1"/>
    <cellStyle name="Hyperlink" xfId="5606" builtinId="8" hidden="1"/>
    <cellStyle name="Hyperlink" xfId="5608" builtinId="8" hidden="1"/>
    <cellStyle name="Hyperlink" xfId="5610" builtinId="8" hidden="1"/>
    <cellStyle name="Hyperlink" xfId="5612" builtinId="8" hidden="1"/>
    <cellStyle name="Hyperlink" xfId="5614" builtinId="8" hidden="1"/>
    <cellStyle name="Hyperlink" xfId="5616" builtinId="8" hidden="1"/>
    <cellStyle name="Hyperlink" xfId="5618" builtinId="8" hidden="1"/>
    <cellStyle name="Hyperlink" xfId="5620" builtinId="8" hidden="1"/>
    <cellStyle name="Hyperlink" xfId="5622" builtinId="8" hidden="1"/>
    <cellStyle name="Hyperlink" xfId="5624" builtinId="8" hidden="1"/>
    <cellStyle name="Hyperlink" xfId="5626" builtinId="8" hidden="1"/>
    <cellStyle name="Hyperlink" xfId="5628" builtinId="8" hidden="1"/>
    <cellStyle name="Hyperlink" xfId="5630" builtinId="8" hidden="1"/>
    <cellStyle name="Hyperlink" xfId="5632" builtinId="8" hidden="1"/>
    <cellStyle name="Hyperlink" xfId="5634" builtinId="8" hidden="1"/>
    <cellStyle name="Hyperlink" xfId="5636" builtinId="8" hidden="1"/>
    <cellStyle name="Hyperlink" xfId="5638" builtinId="8" hidden="1"/>
    <cellStyle name="Hyperlink" xfId="5640" builtinId="8" hidden="1"/>
    <cellStyle name="Hyperlink" xfId="5642" builtinId="8" hidden="1"/>
    <cellStyle name="Hyperlink" xfId="5644" builtinId="8" hidden="1"/>
    <cellStyle name="Hyperlink" xfId="5646" builtinId="8" hidden="1"/>
    <cellStyle name="Hyperlink" xfId="5648" builtinId="8" hidden="1"/>
    <cellStyle name="Hyperlink" xfId="5650" builtinId="8" hidden="1"/>
    <cellStyle name="Hyperlink" xfId="5652" builtinId="8" hidden="1"/>
    <cellStyle name="Hyperlink" xfId="5654" builtinId="8" hidden="1"/>
    <cellStyle name="Hyperlink" xfId="5656" builtinId="8" hidden="1"/>
    <cellStyle name="Hyperlink" xfId="5658" builtinId="8" hidden="1"/>
    <cellStyle name="Hyperlink" xfId="5660" builtinId="8" hidden="1"/>
    <cellStyle name="Hyperlink" xfId="5662" builtinId="8" hidden="1"/>
    <cellStyle name="Hyperlink" xfId="5664" builtinId="8" hidden="1"/>
    <cellStyle name="Hyperlink" xfId="5666" builtinId="8" hidden="1"/>
    <cellStyle name="Hyperlink" xfId="5668" builtinId="8" hidden="1"/>
    <cellStyle name="Hyperlink" xfId="5670" builtinId="8" hidden="1"/>
    <cellStyle name="Hyperlink" xfId="5672" builtinId="8" hidden="1"/>
    <cellStyle name="Hyperlink" xfId="5674" builtinId="8" hidden="1"/>
    <cellStyle name="Hyperlink" xfId="5676" builtinId="8" hidden="1"/>
    <cellStyle name="Hyperlink" xfId="5678" builtinId="8" hidden="1"/>
    <cellStyle name="Hyperlink" xfId="5680" builtinId="8" hidden="1"/>
    <cellStyle name="Hyperlink" xfId="5682" builtinId="8" hidden="1"/>
    <cellStyle name="Hyperlink" xfId="5684" builtinId="8" hidden="1"/>
    <cellStyle name="Hyperlink" xfId="5686" builtinId="8" hidden="1"/>
    <cellStyle name="Hyperlink" xfId="5688" builtinId="8" hidden="1"/>
    <cellStyle name="Hyperlink" xfId="5690" builtinId="8" hidden="1"/>
    <cellStyle name="Hyperlink" xfId="5692" builtinId="8" hidden="1"/>
    <cellStyle name="Hyperlink" xfId="5694" builtinId="8" hidden="1"/>
    <cellStyle name="Hyperlink" xfId="5696" builtinId="8" hidden="1"/>
    <cellStyle name="Hyperlink" xfId="5698" builtinId="8" hidden="1"/>
    <cellStyle name="Hyperlink" xfId="5700" builtinId="8" hidden="1"/>
    <cellStyle name="Hyperlink" xfId="5702" builtinId="8" hidden="1"/>
    <cellStyle name="Hyperlink" xfId="5704" builtinId="8" hidden="1"/>
    <cellStyle name="Hyperlink" xfId="5706" builtinId="8" hidden="1"/>
    <cellStyle name="Hyperlink" xfId="5708" builtinId="8" hidden="1"/>
    <cellStyle name="Hyperlink" xfId="5710" builtinId="8" hidden="1"/>
    <cellStyle name="Hyperlink" xfId="5712" builtinId="8" hidden="1"/>
    <cellStyle name="Hyperlink" xfId="5714" builtinId="8" hidden="1"/>
    <cellStyle name="Hyperlink" xfId="5716" builtinId="8" hidden="1"/>
    <cellStyle name="Hyperlink" xfId="5718" builtinId="8" hidden="1"/>
    <cellStyle name="Hyperlink" xfId="5720" builtinId="8" hidden="1"/>
    <cellStyle name="Hyperlink" xfId="5722" builtinId="8" hidden="1"/>
    <cellStyle name="Hyperlink" xfId="5724" builtinId="8" hidden="1"/>
    <cellStyle name="Hyperlink" xfId="5726" builtinId="8" hidden="1"/>
    <cellStyle name="Hyperlink" xfId="5728" builtinId="8" hidden="1"/>
    <cellStyle name="Hyperlink" xfId="5730" builtinId="8" hidden="1"/>
    <cellStyle name="Hyperlink" xfId="5732" builtinId="8" hidden="1"/>
    <cellStyle name="Hyperlink" xfId="5734" builtinId="8" hidden="1"/>
    <cellStyle name="Hyperlink" xfId="5736" builtinId="8" hidden="1"/>
    <cellStyle name="Hyperlink" xfId="5738" builtinId="8" hidden="1"/>
    <cellStyle name="Hyperlink" xfId="5740" builtinId="8" hidden="1"/>
    <cellStyle name="Hyperlink" xfId="5742" builtinId="8" hidden="1"/>
    <cellStyle name="Hyperlink" xfId="5744" builtinId="8" hidden="1"/>
    <cellStyle name="Hyperlink" xfId="5746" builtinId="8" hidden="1"/>
    <cellStyle name="Hyperlink" xfId="5748" builtinId="8" hidden="1"/>
    <cellStyle name="Hyperlink" xfId="5750" builtinId="8" hidden="1"/>
    <cellStyle name="Hyperlink" xfId="5752" builtinId="8" hidden="1"/>
    <cellStyle name="Hyperlink" xfId="5754" builtinId="8" hidden="1"/>
    <cellStyle name="Hyperlink" xfId="5756" builtinId="8" hidden="1"/>
    <cellStyle name="Hyperlink" xfId="5758" builtinId="8" hidden="1"/>
    <cellStyle name="Hyperlink" xfId="5760" builtinId="8" hidden="1"/>
    <cellStyle name="Hyperlink" xfId="5762" builtinId="8" hidden="1"/>
    <cellStyle name="Hyperlink" xfId="5764" builtinId="8" hidden="1"/>
    <cellStyle name="Hyperlink" xfId="5766" builtinId="8" hidden="1"/>
    <cellStyle name="Hyperlink" xfId="5768" builtinId="8" hidden="1"/>
    <cellStyle name="Hyperlink" xfId="5770" builtinId="8" hidden="1"/>
    <cellStyle name="Hyperlink" xfId="5772" builtinId="8" hidden="1"/>
    <cellStyle name="Hyperlink" xfId="5774" builtinId="8" hidden="1"/>
    <cellStyle name="Hyperlink" xfId="5776" builtinId="8" hidden="1"/>
    <cellStyle name="Hyperlink" xfId="5778" builtinId="8" hidden="1"/>
    <cellStyle name="Hyperlink" xfId="5780" builtinId="8" hidden="1"/>
    <cellStyle name="Hyperlink" xfId="5782" builtinId="8" hidden="1"/>
    <cellStyle name="Hyperlink" xfId="5784" builtinId="8" hidden="1"/>
    <cellStyle name="Hyperlink" xfId="5786" builtinId="8" hidden="1"/>
    <cellStyle name="Hyperlink" xfId="5788" builtinId="8" hidden="1"/>
    <cellStyle name="Hyperlink" xfId="5790" builtinId="8" hidden="1"/>
    <cellStyle name="Hyperlink" xfId="5792" builtinId="8" hidden="1"/>
    <cellStyle name="Hyperlink" xfId="5794" builtinId="8" hidden="1"/>
    <cellStyle name="Hyperlink" xfId="5796" builtinId="8" hidden="1"/>
    <cellStyle name="Hyperlink" xfId="5798" builtinId="8" hidden="1"/>
    <cellStyle name="Hyperlink" xfId="5800" builtinId="8" hidden="1"/>
    <cellStyle name="Hyperlink" xfId="5802" builtinId="8" hidden="1"/>
    <cellStyle name="Hyperlink" xfId="5804" builtinId="8" hidden="1"/>
    <cellStyle name="Hyperlink" xfId="5806" builtinId="8" hidden="1"/>
    <cellStyle name="Hyperlink" xfId="5808" builtinId="8" hidden="1"/>
    <cellStyle name="Hyperlink" xfId="5810" builtinId="8" hidden="1"/>
    <cellStyle name="Hyperlink" xfId="5812" builtinId="8" hidden="1"/>
    <cellStyle name="Hyperlink" xfId="5814" builtinId="8" hidden="1"/>
    <cellStyle name="Hyperlink" xfId="5816" builtinId="8" hidden="1"/>
    <cellStyle name="Hyperlink" xfId="5818" builtinId="8" hidden="1"/>
    <cellStyle name="Hyperlink" xfId="5820" builtinId="8" hidden="1"/>
    <cellStyle name="Hyperlink" xfId="5822" builtinId="8" hidden="1"/>
    <cellStyle name="Hyperlink" xfId="5824" builtinId="8" hidden="1"/>
    <cellStyle name="Hyperlink" xfId="5826" builtinId="8" hidden="1"/>
    <cellStyle name="Hyperlink" xfId="5828" builtinId="8" hidden="1"/>
    <cellStyle name="Hyperlink" xfId="5830" builtinId="8" hidden="1"/>
    <cellStyle name="Hyperlink" xfId="5832" builtinId="8" hidden="1"/>
    <cellStyle name="Hyperlink" xfId="5834" builtinId="8" hidden="1"/>
    <cellStyle name="Hyperlink" xfId="5836" builtinId="8" hidden="1"/>
    <cellStyle name="Hyperlink" xfId="5838" builtinId="8" hidden="1"/>
    <cellStyle name="Hyperlink" xfId="5840" builtinId="8" hidden="1"/>
    <cellStyle name="Hyperlink" xfId="5842" builtinId="8" hidden="1"/>
    <cellStyle name="Hyperlink" xfId="5844" builtinId="8" hidden="1"/>
    <cellStyle name="Hyperlink" xfId="5846" builtinId="8" hidden="1"/>
    <cellStyle name="Hyperlink" xfId="5848" builtinId="8" hidden="1"/>
    <cellStyle name="Hyperlink" xfId="5850" builtinId="8" hidden="1"/>
    <cellStyle name="Hyperlink" xfId="5852" builtinId="8" hidden="1"/>
    <cellStyle name="Hyperlink" xfId="5854" builtinId="8" hidden="1"/>
    <cellStyle name="Hyperlink" xfId="5856" builtinId="8" hidden="1"/>
    <cellStyle name="Hyperlink" xfId="5858" builtinId="8" hidden="1"/>
    <cellStyle name="Hyperlink" xfId="5860" builtinId="8" hidden="1"/>
    <cellStyle name="Hyperlink" xfId="5862" builtinId="8" hidden="1"/>
    <cellStyle name="Hyperlink" xfId="5864" builtinId="8" hidden="1"/>
    <cellStyle name="Hyperlink" xfId="5866" builtinId="8" hidden="1"/>
    <cellStyle name="Hyperlink" xfId="5868" builtinId="8" hidden="1"/>
    <cellStyle name="Hyperlink" xfId="5870" builtinId="8" hidden="1"/>
    <cellStyle name="Hyperlink" xfId="5872" builtinId="8" hidden="1"/>
    <cellStyle name="Hyperlink" xfId="5874" builtinId="8" hidden="1"/>
    <cellStyle name="Hyperlink" xfId="5876" builtinId="8" hidden="1"/>
    <cellStyle name="Hyperlink" xfId="5878" builtinId="8" hidden="1"/>
    <cellStyle name="Hyperlink" xfId="5880" builtinId="8" hidden="1"/>
    <cellStyle name="Hyperlink" xfId="5882" builtinId="8" hidden="1"/>
    <cellStyle name="Hyperlink" xfId="5884" builtinId="8" hidden="1"/>
    <cellStyle name="Hyperlink" xfId="5886" builtinId="8" hidden="1"/>
    <cellStyle name="Hyperlink" xfId="5888" builtinId="8" hidden="1"/>
    <cellStyle name="Hyperlink" xfId="5890" builtinId="8" hidden="1"/>
    <cellStyle name="Hyperlink" xfId="5892" builtinId="8" hidden="1"/>
    <cellStyle name="Hyperlink" xfId="5894" builtinId="8" hidden="1"/>
    <cellStyle name="Hyperlink" xfId="5896" builtinId="8" hidden="1"/>
    <cellStyle name="Hyperlink" xfId="5898" builtinId="8" hidden="1"/>
    <cellStyle name="Hyperlink" xfId="5900" builtinId="8" hidden="1"/>
    <cellStyle name="Hyperlink" xfId="5902" builtinId="8" hidden="1"/>
    <cellStyle name="Hyperlink" xfId="5904" builtinId="8" hidden="1"/>
    <cellStyle name="Hyperlink" xfId="5906" builtinId="8" hidden="1"/>
    <cellStyle name="Hyperlink" xfId="5908" builtinId="8" hidden="1"/>
    <cellStyle name="Hyperlink" xfId="5910" builtinId="8" hidden="1"/>
    <cellStyle name="Hyperlink" xfId="5912" builtinId="8" hidden="1"/>
    <cellStyle name="Hyperlink" xfId="5914" builtinId="8" hidden="1"/>
    <cellStyle name="Hyperlink" xfId="5916" builtinId="8" hidden="1"/>
    <cellStyle name="Hyperlink" xfId="5918" builtinId="8" hidden="1"/>
    <cellStyle name="Hyperlink" xfId="5920" builtinId="8" hidden="1"/>
    <cellStyle name="Hyperlink" xfId="5922" builtinId="8" hidden="1"/>
    <cellStyle name="Hyperlink" xfId="5924" builtinId="8" hidden="1"/>
    <cellStyle name="Hyperlink" xfId="5926" builtinId="8" hidden="1"/>
    <cellStyle name="Hyperlink" xfId="5928" builtinId="8" hidden="1"/>
    <cellStyle name="Hyperlink" xfId="5930" builtinId="8" hidden="1"/>
    <cellStyle name="Hyperlink" xfId="5932" builtinId="8" hidden="1"/>
    <cellStyle name="Hyperlink" xfId="5934" builtinId="8" hidden="1"/>
    <cellStyle name="Hyperlink" xfId="5936" builtinId="8" hidden="1"/>
    <cellStyle name="Hyperlink" xfId="5938" builtinId="8" hidden="1"/>
    <cellStyle name="Hyperlink" xfId="5940" builtinId="8" hidden="1"/>
    <cellStyle name="Hyperlink" xfId="5942" builtinId="8" hidden="1"/>
    <cellStyle name="Hyperlink" xfId="5944" builtinId="8" hidden="1"/>
    <cellStyle name="Hyperlink" xfId="5946" builtinId="8" hidden="1"/>
    <cellStyle name="Hyperlink" xfId="5948" builtinId="8" hidden="1"/>
    <cellStyle name="Hyperlink" xfId="5950" builtinId="8" hidden="1"/>
    <cellStyle name="Hyperlink" xfId="5952" builtinId="8" hidden="1"/>
    <cellStyle name="Hyperlink" xfId="5954" builtinId="8" hidden="1"/>
    <cellStyle name="Hyperlink" xfId="5956" builtinId="8" hidden="1"/>
    <cellStyle name="Hyperlink" xfId="5958" builtinId="8" hidden="1"/>
    <cellStyle name="Hyperlink" xfId="5960" builtinId="8" hidden="1"/>
    <cellStyle name="Hyperlink" xfId="5962" builtinId="8" hidden="1"/>
    <cellStyle name="Hyperlink" xfId="5964" builtinId="8" hidden="1"/>
    <cellStyle name="Hyperlink" xfId="5966" builtinId="8" hidden="1"/>
    <cellStyle name="Hyperlink" xfId="5968" builtinId="8" hidden="1"/>
    <cellStyle name="Hyperlink" xfId="5970" builtinId="8" hidden="1"/>
    <cellStyle name="Hyperlink" xfId="5972" builtinId="8" hidden="1"/>
    <cellStyle name="Hyperlink" xfId="5974" builtinId="8" hidden="1"/>
    <cellStyle name="Hyperlink" xfId="5976" builtinId="8" hidden="1"/>
    <cellStyle name="Hyperlink" xfId="5978" builtinId="8" hidden="1"/>
    <cellStyle name="Hyperlink" xfId="5980" builtinId="8" hidden="1"/>
    <cellStyle name="Hyperlink" xfId="5982" builtinId="8" hidden="1"/>
    <cellStyle name="Hyperlink" xfId="5984" builtinId="8" hidden="1"/>
    <cellStyle name="Hyperlink" xfId="5986" builtinId="8" hidden="1"/>
    <cellStyle name="Hyperlink" xfId="5988" builtinId="8" hidden="1"/>
    <cellStyle name="Hyperlink" xfId="5990" builtinId="8" hidden="1"/>
    <cellStyle name="Hyperlink" xfId="5992" builtinId="8" hidden="1"/>
    <cellStyle name="Hyperlink" xfId="5994" builtinId="8" hidden="1"/>
    <cellStyle name="Hyperlink" xfId="5996" builtinId="8" hidden="1"/>
    <cellStyle name="Hyperlink" xfId="5998" builtinId="8" hidden="1"/>
    <cellStyle name="Hyperlink" xfId="6000" builtinId="8" hidden="1"/>
    <cellStyle name="Hyperlink" xfId="6002" builtinId="8" hidden="1"/>
    <cellStyle name="Hyperlink" xfId="6004" builtinId="8" hidden="1"/>
    <cellStyle name="Hyperlink" xfId="6006" builtinId="8" hidden="1"/>
    <cellStyle name="Hyperlink" xfId="6008" builtinId="8" hidden="1"/>
    <cellStyle name="Hyperlink" xfId="6010" builtinId="8" hidden="1"/>
    <cellStyle name="Hyperlink" xfId="6012" builtinId="8" hidden="1"/>
    <cellStyle name="Hyperlink" xfId="6014" builtinId="8" hidden="1"/>
    <cellStyle name="Hyperlink" xfId="6016" builtinId="8" hidden="1"/>
    <cellStyle name="Hyperlink" xfId="6018" builtinId="8" hidden="1"/>
    <cellStyle name="Hyperlink" xfId="6020" builtinId="8" hidden="1"/>
    <cellStyle name="Hyperlink" xfId="6022" builtinId="8" hidden="1"/>
    <cellStyle name="Hyperlink" xfId="6024" builtinId="8" hidden="1"/>
    <cellStyle name="Hyperlink" xfId="6026" builtinId="8" hidden="1"/>
    <cellStyle name="Hyperlink" xfId="6028" builtinId="8" hidden="1"/>
    <cellStyle name="Hyperlink" xfId="6030" builtinId="8" hidden="1"/>
    <cellStyle name="Hyperlink" xfId="6032" builtinId="8" hidden="1"/>
    <cellStyle name="Hyperlink" xfId="6034" builtinId="8" hidden="1"/>
    <cellStyle name="Hyperlink" xfId="6036" builtinId="8" hidden="1"/>
    <cellStyle name="Hyperlink" xfId="6038" builtinId="8" hidden="1"/>
    <cellStyle name="Hyperlink" xfId="6040" builtinId="8" hidden="1"/>
    <cellStyle name="Hyperlink" xfId="6042" builtinId="8" hidden="1"/>
    <cellStyle name="Hyperlink" xfId="6044" builtinId="8" hidden="1"/>
    <cellStyle name="Hyperlink" xfId="6046" builtinId="8" hidden="1"/>
    <cellStyle name="Hyperlink" xfId="6048" builtinId="8" hidden="1"/>
    <cellStyle name="Hyperlink" xfId="6050" builtinId="8" hidden="1"/>
    <cellStyle name="Hyperlink" xfId="6052" builtinId="8" hidden="1"/>
    <cellStyle name="Hyperlink" xfId="6054" builtinId="8" hidden="1"/>
    <cellStyle name="Hyperlink" xfId="6056" builtinId="8" hidden="1"/>
    <cellStyle name="Hyperlink" xfId="6058" builtinId="8" hidden="1"/>
    <cellStyle name="Hyperlink" xfId="6060" builtinId="8" hidden="1"/>
    <cellStyle name="Hyperlink" xfId="6062" builtinId="8" hidden="1"/>
    <cellStyle name="Hyperlink" xfId="6064" builtinId="8" hidden="1"/>
    <cellStyle name="Hyperlink" xfId="6066" builtinId="8" hidden="1"/>
    <cellStyle name="Hyperlink" xfId="6068" builtinId="8" hidden="1"/>
    <cellStyle name="Hyperlink" xfId="6070" builtinId="8" hidden="1"/>
    <cellStyle name="Hyperlink" xfId="6072" builtinId="8" hidden="1"/>
    <cellStyle name="Hyperlink" xfId="6074" builtinId="8" hidden="1"/>
    <cellStyle name="Hyperlink" xfId="6076" builtinId="8" hidden="1"/>
    <cellStyle name="Hyperlink" xfId="6078" builtinId="8" hidden="1"/>
    <cellStyle name="Hyperlink" xfId="6080" builtinId="8" hidden="1"/>
    <cellStyle name="Hyperlink" xfId="6082" builtinId="8" hidden="1"/>
    <cellStyle name="Hyperlink" xfId="6084" builtinId="8" hidden="1"/>
    <cellStyle name="Hyperlink" xfId="6086" builtinId="8" hidden="1"/>
    <cellStyle name="Hyperlink" xfId="6088" builtinId="8" hidden="1"/>
    <cellStyle name="Hyperlink" xfId="6090" builtinId="8" hidden="1"/>
    <cellStyle name="Hyperlink" xfId="6092" builtinId="8" hidden="1"/>
    <cellStyle name="Hyperlink" xfId="6094" builtinId="8" hidden="1"/>
    <cellStyle name="Hyperlink" xfId="6096" builtinId="8" hidden="1"/>
    <cellStyle name="Hyperlink" xfId="6098" builtinId="8" hidden="1"/>
    <cellStyle name="Hyperlink" xfId="6100" builtinId="8" hidden="1"/>
    <cellStyle name="Hyperlink" xfId="6102" builtinId="8" hidden="1"/>
    <cellStyle name="Hyperlink" xfId="6104" builtinId="8" hidden="1"/>
    <cellStyle name="Hyperlink" xfId="6106" builtinId="8" hidden="1"/>
    <cellStyle name="Hyperlink" xfId="6108" builtinId="8" hidden="1"/>
    <cellStyle name="Hyperlink" xfId="6110" builtinId="8" hidden="1"/>
    <cellStyle name="Hyperlink" xfId="6112" builtinId="8" hidden="1"/>
    <cellStyle name="Hyperlink" xfId="6114" builtinId="8" hidden="1"/>
    <cellStyle name="Hyperlink" xfId="6116" builtinId="8" hidden="1"/>
    <cellStyle name="Hyperlink" xfId="6118" builtinId="8" hidden="1"/>
    <cellStyle name="Hyperlink" xfId="6120" builtinId="8" hidden="1"/>
    <cellStyle name="Hyperlink" xfId="6122" builtinId="8" hidden="1"/>
    <cellStyle name="Hyperlink" xfId="6124" builtinId="8" hidden="1"/>
    <cellStyle name="Hyperlink" xfId="6126" builtinId="8" hidden="1"/>
    <cellStyle name="Hyperlink" xfId="6128" builtinId="8" hidden="1"/>
    <cellStyle name="Hyperlink" xfId="6130" builtinId="8" hidden="1"/>
    <cellStyle name="Hyperlink" xfId="6132" builtinId="8" hidden="1"/>
    <cellStyle name="Hyperlink" xfId="6134" builtinId="8" hidden="1"/>
    <cellStyle name="Hyperlink" xfId="6136" builtinId="8" hidden="1"/>
    <cellStyle name="Hyperlink" xfId="6138" builtinId="8" hidden="1"/>
    <cellStyle name="Hyperlink" xfId="6140" builtinId="8" hidden="1"/>
    <cellStyle name="Hyperlink" xfId="6142" builtinId="8" hidden="1"/>
    <cellStyle name="Hyperlink" xfId="6144" builtinId="8" hidden="1"/>
    <cellStyle name="Hyperlink" xfId="6146" builtinId="8" hidden="1"/>
    <cellStyle name="Hyperlink" xfId="6148" builtinId="8" hidden="1"/>
    <cellStyle name="Hyperlink" xfId="6150" builtinId="8" hidden="1"/>
    <cellStyle name="Hyperlink" xfId="6152" builtinId="8" hidden="1"/>
    <cellStyle name="Hyperlink" xfId="6154" builtinId="8" hidden="1"/>
    <cellStyle name="Hyperlink" xfId="6156" builtinId="8" hidden="1"/>
    <cellStyle name="Hyperlink" xfId="6158" builtinId="8" hidden="1"/>
    <cellStyle name="Hyperlink" xfId="6160" builtinId="8" hidden="1"/>
    <cellStyle name="Hyperlink" xfId="6162" builtinId="8" hidden="1"/>
    <cellStyle name="Hyperlink" xfId="6164" builtinId="8" hidden="1"/>
    <cellStyle name="Hyperlink" xfId="6166" builtinId="8" hidden="1"/>
    <cellStyle name="Hyperlink" xfId="6168" builtinId="8" hidden="1"/>
    <cellStyle name="Hyperlink" xfId="6170" builtinId="8" hidden="1"/>
    <cellStyle name="Hyperlink" xfId="6172" builtinId="8" hidden="1"/>
    <cellStyle name="Hyperlink" xfId="6174" builtinId="8" hidden="1"/>
    <cellStyle name="Hyperlink" xfId="6176" builtinId="8" hidden="1"/>
    <cellStyle name="Hyperlink" xfId="6178" builtinId="8" hidden="1"/>
    <cellStyle name="Hyperlink" xfId="6180" builtinId="8" hidden="1"/>
    <cellStyle name="Hyperlink" xfId="6182" builtinId="8" hidden="1"/>
    <cellStyle name="Hyperlink" xfId="6184" builtinId="8" hidden="1"/>
    <cellStyle name="Hyperlink" xfId="6186" builtinId="8" hidden="1"/>
    <cellStyle name="Hyperlink" xfId="6188" builtinId="8" hidden="1"/>
    <cellStyle name="Hyperlink" xfId="6190" builtinId="8" hidden="1"/>
    <cellStyle name="Hyperlink" xfId="6192" builtinId="8" hidden="1"/>
    <cellStyle name="Hyperlink" xfId="6194" builtinId="8" hidden="1"/>
    <cellStyle name="Hyperlink" xfId="6196" builtinId="8" hidden="1"/>
    <cellStyle name="Hyperlink" xfId="6198" builtinId="8" hidden="1"/>
    <cellStyle name="Hyperlink" xfId="6200" builtinId="8" hidden="1"/>
    <cellStyle name="Hyperlink" xfId="6202" builtinId="8" hidden="1"/>
    <cellStyle name="Hyperlink" xfId="6204" builtinId="8" hidden="1"/>
    <cellStyle name="Hyperlink" xfId="6206" builtinId="8" hidden="1"/>
    <cellStyle name="Hyperlink" xfId="6208" builtinId="8" hidden="1"/>
    <cellStyle name="Hyperlink" xfId="6210" builtinId="8" hidden="1"/>
    <cellStyle name="Hyperlink" xfId="6212" builtinId="8" hidden="1"/>
    <cellStyle name="Hyperlink" xfId="6214" builtinId="8" hidden="1"/>
    <cellStyle name="Hyperlink" xfId="6216" builtinId="8" hidden="1"/>
    <cellStyle name="Hyperlink" xfId="6218" builtinId="8" hidden="1"/>
    <cellStyle name="Hyperlink" xfId="6220" builtinId="8" hidden="1"/>
    <cellStyle name="Hyperlink" xfId="6222" builtinId="8" hidden="1"/>
    <cellStyle name="Hyperlink" xfId="6224" builtinId="8" hidden="1"/>
    <cellStyle name="Hyperlink" xfId="6226" builtinId="8" hidden="1"/>
    <cellStyle name="Hyperlink" xfId="6228" builtinId="8" hidden="1"/>
    <cellStyle name="Hyperlink" xfId="6230" builtinId="8" hidden="1"/>
    <cellStyle name="Hyperlink" xfId="6232" builtinId="8" hidden="1"/>
    <cellStyle name="Hyperlink" xfId="6234" builtinId="8" hidden="1"/>
    <cellStyle name="Hyperlink" xfId="6236" builtinId="8" hidden="1"/>
    <cellStyle name="Hyperlink" xfId="6238" builtinId="8" hidden="1"/>
    <cellStyle name="Hyperlink" xfId="6240" builtinId="8" hidden="1"/>
    <cellStyle name="Hyperlink" xfId="6242" builtinId="8" hidden="1"/>
    <cellStyle name="Hyperlink" xfId="6244" builtinId="8" hidden="1"/>
    <cellStyle name="Hyperlink" xfId="6246" builtinId="8" hidden="1"/>
    <cellStyle name="Hyperlink" xfId="6248" builtinId="8" hidden="1"/>
    <cellStyle name="Hyperlink" xfId="6250" builtinId="8" hidden="1"/>
    <cellStyle name="Hyperlink" xfId="6252" builtinId="8" hidden="1"/>
    <cellStyle name="Hyperlink" xfId="6254" builtinId="8" hidden="1"/>
    <cellStyle name="Hyperlink" xfId="6256" builtinId="8" hidden="1"/>
    <cellStyle name="Hyperlink" xfId="6258" builtinId="8" hidden="1"/>
    <cellStyle name="Hyperlink" xfId="6260" builtinId="8" hidden="1"/>
    <cellStyle name="Hyperlink" xfId="6262" builtinId="8" hidden="1"/>
    <cellStyle name="Hyperlink" xfId="6264" builtinId="8" hidden="1"/>
    <cellStyle name="Hyperlink" xfId="6266" builtinId="8" hidden="1"/>
    <cellStyle name="Hyperlink" xfId="6268" builtinId="8" hidden="1"/>
    <cellStyle name="Hyperlink" xfId="6270" builtinId="8" hidden="1"/>
    <cellStyle name="Hyperlink" xfId="6272" builtinId="8" hidden="1"/>
    <cellStyle name="Hyperlink" xfId="6274" builtinId="8" hidden="1"/>
    <cellStyle name="Hyperlink" xfId="6276" builtinId="8" hidden="1"/>
    <cellStyle name="Hyperlink" xfId="6278" builtinId="8" hidden="1"/>
    <cellStyle name="Hyperlink" xfId="6280" builtinId="8" hidden="1"/>
    <cellStyle name="Hyperlink" xfId="6282" builtinId="8" hidden="1"/>
    <cellStyle name="Hyperlink" xfId="6284" builtinId="8" hidden="1"/>
    <cellStyle name="Hyperlink" xfId="6286" builtinId="8" hidden="1"/>
    <cellStyle name="Hyperlink" xfId="6288" builtinId="8" hidden="1"/>
    <cellStyle name="Hyperlink" xfId="6290" builtinId="8" hidden="1"/>
    <cellStyle name="Hyperlink" xfId="6292" builtinId="8" hidden="1"/>
    <cellStyle name="Hyperlink" xfId="6294" builtinId="8" hidden="1"/>
    <cellStyle name="Hyperlink" xfId="6296" builtinId="8" hidden="1"/>
    <cellStyle name="Hyperlink" xfId="6298" builtinId="8" hidden="1"/>
    <cellStyle name="Hyperlink" xfId="6300" builtinId="8" hidden="1"/>
    <cellStyle name="Hyperlink" xfId="6302" builtinId="8" hidden="1"/>
    <cellStyle name="Hyperlink" xfId="6304" builtinId="8" hidden="1"/>
    <cellStyle name="Input" xfId="1321" builtinId="20" hidden="1"/>
    <cellStyle name="Linked Cell" xfId="1324" builtinId="24" hidden="1"/>
    <cellStyle name="Neutral" xfId="1320" builtinId="28" hidden="1"/>
    <cellStyle name="Normal" xfId="0" builtinId="0" customBuiltin="1"/>
    <cellStyle name="Note" xfId="1327" builtinId="10" hidden="1"/>
    <cellStyle name="Output" xfId="1322" builtinId="21" hidden="1"/>
    <cellStyle name="Percent" xfId="1313" builtinId="5" hidden="1"/>
    <cellStyle name="Small Caps" xfId="3599"/>
    <cellStyle name="Title" xfId="1314" builtinId="15" hidden="1"/>
    <cellStyle name="Total" xfId="1329" builtinId="25" hidden="1"/>
    <cellStyle name="Warning Text" xfId="1326" builtinId="11" hidden="1"/>
  </cellStyles>
  <dxfs count="496">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rgb="FF000000"/>
          <bgColor rgb="FFF2F2F2"/>
        </patternFill>
      </fill>
    </dxf>
    <dxf>
      <font>
        <color auto="1"/>
      </font>
      <fill>
        <patternFill patternType="solid">
          <fgColor rgb="FF000000"/>
          <bgColor rgb="FFFFFFFF"/>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patternFill>
      </fill>
    </dxf>
    <dxf>
      <font>
        <color rgb="FF9C0006"/>
      </font>
      <fill>
        <patternFill>
          <bgColor rgb="FFFFC7CE"/>
        </patternFill>
      </fill>
    </dxf>
    <dxf>
      <font>
        <b/>
        <i val="0"/>
        <color rgb="FF008000"/>
      </font>
      <fill>
        <patternFill patternType="solid">
          <fgColor indexed="64"/>
          <bgColor theme="0"/>
        </patternFill>
      </fill>
    </dxf>
    <dxf>
      <font>
        <color auto="1"/>
      </font>
      <fill>
        <patternFill patternType="solid">
          <fgColor indexed="64"/>
          <bgColor theme="0" tint="-4.9989318521683403E-2"/>
        </patternFill>
      </fill>
    </dxf>
    <dxf>
      <font>
        <color auto="1"/>
      </font>
      <fill>
        <patternFill patternType="solid">
          <fgColor indexed="64"/>
          <bgColor theme="0" tint="-4.9989318521683403E-2"/>
        </patternFill>
      </fill>
    </dxf>
    <dxf>
      <font>
        <color auto="1"/>
      </font>
      <fill>
        <patternFill patternType="solid">
          <fgColor indexed="64"/>
          <bgColor theme="0" tint="-4.9989318521683403E-2"/>
        </patternFill>
      </fill>
    </dxf>
    <dxf>
      <font>
        <color auto="1"/>
      </font>
      <fill>
        <patternFill patternType="solid">
          <fgColor indexed="64"/>
          <bgColor theme="0" tint="-4.9989318521683403E-2"/>
        </patternFill>
      </fill>
    </dxf>
    <dxf>
      <font>
        <color auto="1"/>
      </font>
      <fill>
        <patternFill patternType="solid">
          <fgColor indexed="64"/>
          <bgColor theme="0" tint="-4.9989318521683403E-2"/>
        </patternFill>
      </fill>
    </dxf>
    <dxf>
      <font>
        <color auto="1"/>
      </font>
      <fill>
        <patternFill patternType="solid">
          <fgColor indexed="64"/>
          <bgColor theme="0" tint="-4.9989318521683403E-2"/>
        </patternFill>
      </fill>
    </dxf>
    <dxf>
      <font>
        <color auto="1"/>
      </font>
      <fill>
        <patternFill patternType="solid">
          <fgColor indexed="64"/>
          <bgColor theme="0" tint="-4.9989318521683403E-2"/>
        </patternFill>
      </fill>
    </dxf>
    <dxf>
      <font>
        <color theme="0" tint="-0.34998626667073579"/>
      </font>
    </dxf>
    <dxf>
      <font>
        <color auto="1"/>
      </font>
      <fill>
        <patternFill patternType="solid">
          <fgColor indexed="64"/>
          <bgColor theme="0" tint="-4.9989318521683403E-2"/>
        </patternFill>
      </fill>
    </dxf>
    <dxf>
      <font>
        <color rgb="FF9C0006"/>
      </font>
      <fill>
        <patternFill patternType="solid">
          <fgColor indexed="64"/>
          <bgColor theme="5" tint="0.79998168889431442"/>
        </patternFill>
      </fill>
    </dxf>
    <dxf>
      <font>
        <color rgb="FF9C0006"/>
      </font>
      <fill>
        <patternFill patternType="solid">
          <fgColor indexed="64"/>
          <bgColor theme="5" tint="0.79998168889431442"/>
        </patternFill>
      </fill>
    </dxf>
    <dxf>
      <font>
        <color rgb="FF9C0006"/>
      </font>
      <fill>
        <patternFill patternType="solid">
          <fgColor indexed="64"/>
          <bgColor theme="0"/>
        </patternFill>
      </fill>
    </dxf>
    <dxf>
      <font>
        <color theme="0" tint="-0.34998626667073579"/>
      </font>
    </dxf>
    <dxf>
      <font>
        <color rgb="FF9C0006"/>
      </font>
      <fill>
        <patternFill patternType="solid">
          <fgColor indexed="64"/>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auto="1"/>
      </font>
      <fill>
        <patternFill patternType="solid">
          <fgColor indexed="64"/>
          <bgColor rgb="FFF4E88A"/>
        </patternFill>
      </fill>
      <border>
        <left style="thin">
          <color theme="0" tint="-0.14999847407452621"/>
        </left>
        <right style="thin">
          <color theme="0" tint="-0.249977111117893"/>
        </right>
        <top style="thin">
          <color theme="0" tint="-0.14999847407452621"/>
        </top>
        <bottom style="thin">
          <color theme="0" tint="-0.249977111117893"/>
        </bottom>
      </border>
    </dxf>
    <dxf>
      <font>
        <color rgb="FF9C0006"/>
      </font>
      <fill>
        <patternFill>
          <bgColor rgb="FFFFC7CE"/>
        </patternFill>
      </fill>
      <border>
        <left style="thin">
          <color theme="0" tint="-0.14999847407452621"/>
        </left>
        <right style="thin">
          <color theme="0" tint="-0.249977111117893"/>
        </right>
        <top style="thin">
          <color theme="0" tint="-0.14999847407452621"/>
        </top>
        <bottom style="thin">
          <color theme="0" tint="-0.249977111117893"/>
        </bottom>
      </border>
    </dxf>
    <dxf>
      <font>
        <color rgb="FF9C0006"/>
      </font>
    </dxf>
    <dxf>
      <font>
        <color rgb="FF9C0006"/>
      </font>
      <fill>
        <patternFill>
          <bgColor rgb="FFFFC7CE"/>
        </patternFill>
      </fill>
    </dxf>
    <dxf>
      <font>
        <color rgb="FF006100"/>
      </font>
      <fill>
        <patternFill>
          <bgColor rgb="FFC6EFCE"/>
        </patternFill>
      </fill>
    </dxf>
    <dxf>
      <font>
        <color theme="0"/>
      </font>
      <fill>
        <patternFill patternType="solid">
          <fgColor indexed="64"/>
          <bgColor theme="0"/>
        </patternFill>
      </fill>
    </dxf>
    <dxf>
      <font>
        <color theme="0"/>
      </font>
      <fill>
        <patternFill patternType="solid">
          <fgColor indexed="64"/>
          <bgColor theme="0"/>
        </patternFill>
      </fill>
    </dxf>
  </dxfs>
  <tableStyles count="0" defaultTableStyle="TableStyleMedium9" defaultPivotStyle="PivotStyleMedium4"/>
</styleSheet>
</file>

<file path=xl/_rels/workbook.xml.rels>&#65279;<?xml version="1.0" encoding="UTF-8" standalone="yes"?>
<Relationships xmlns="http://schemas.openxmlformats.org/package/2006/relationships">
  <Relationship Id="rId26" Type="http://schemas.openxmlformats.org/officeDocument/2006/relationships/theme" Target="theme/theme1.xml" />
  <Relationship Id="rId27" Type="http://schemas.openxmlformats.org/officeDocument/2006/relationships/styles" Target="styles.xml" />
  <Relationship Id="rId28" Type="http://schemas.openxmlformats.org/officeDocument/2006/relationships/sharedStrings" Target="sharedStrings.xml" />
  <Relationship Id="rId30" Type="http://schemas.microsoft.com/office/2006/relationships/vbaProject" Target="vbaProject.bin" />
  <Relationship Id="rId1" Type="http://schemas.openxmlformats.org/officeDocument/2006/relationships/worksheet" Target="worksheets/sheet1.xml" />
  <Relationship Id="rId3" Type="http://schemas.openxmlformats.org/officeDocument/2006/relationships/worksheet" Target="worksheets/sheet3.xml" />
</Relationships>
</file>

<file path=xl/ctrlProps/ctrlProp1.xml><?xml version="1.0" encoding="utf-8"?>
<formControlPr xmlns="http://schemas.microsoft.com/office/spreadsheetml/2009/9/main" objectType="CheckBox" checked="Checked" fmlaLink="RACES!$I$60" lockText="1" noThreeD="1"/>
</file>

<file path=xl/ctrlProps/ctrlProp2.xml><?xml version="1.0" encoding="utf-8"?>
<formControlPr xmlns="http://schemas.microsoft.com/office/spreadsheetml/2009/9/main" objectType="CheckBox" fmlaLink="RACES!$I$61" lockText="1" noThreeD="1"/>
</file>

<file path=xl/ctrlProps/ctrlProp3.xml><?xml version="1.0" encoding="utf-8"?>
<formControlPr xmlns="http://schemas.microsoft.com/office/spreadsheetml/2009/9/main" objectType="CheckBox" fmlaLink="RACES!$I$62" lockText="1" noThreeD="1"/>
</file>

<file path=xl/ctrlProps/ctrlProp4.xml><?xml version="1.0" encoding="utf-8"?>
<formControlPr xmlns="http://schemas.microsoft.com/office/spreadsheetml/2009/9/main" objectType="CheckBox" fmlaLink="RACES!$I$63" lockText="1" noThreeD="1"/>
</file>

<file path=xl/ctrlProps/ctrlProp5.xml><?xml version="1.0" encoding="utf-8"?>
<formControlPr xmlns="http://schemas.microsoft.com/office/spreadsheetml/2009/9/main" objectType="CheckBox" fmlaLink="RACES!$I$64" lockText="1" noThreeD="1"/>
</file>

<file path=xl/ctrlProps/ctrlProp6.xml><?xml version="1.0" encoding="utf-8"?>
<formControlPr xmlns="http://schemas.microsoft.com/office/spreadsheetml/2009/9/main" objectType="CheckBox" fmlaLink="RACES!$I$65" lockText="1" noThreeD="1"/>
</file>

<file path=xl/ctrlProps/ctrlProp7.xml><?xml version="1.0" encoding="utf-8"?>
<formControlPr xmlns="http://schemas.microsoft.com/office/spreadsheetml/2009/9/main" objectType="CheckBox" fmlaLink="RACES!$I$66" lockText="1" noThreeD="1"/>
</file>

<file path=xl/ctrlProps/ctrlProp8.xml><?xml version="1.0" encoding="utf-8"?>
<formControlPr xmlns="http://schemas.microsoft.com/office/spreadsheetml/2009/9/main" objectType="CheckBox" fmlaLink="RACES!$I$67" lockText="1" noThreeD="1"/>
</file>

<file path=xl/ctrlProps/ctrlProp9.xml><?xml version="1.0" encoding="utf-8"?>
<formControlPr xmlns="http://schemas.microsoft.com/office/spreadsheetml/2009/9/main" objectType="CheckBox" fmlaLink="RACES!$I$68" lockText="1" noThreeD="1"/>
</file>

<file path=xl/ctrlProps/ctrlProp10.xml><?xml version="1.0" encoding="utf-8"?>
<formControlPr xmlns="http://schemas.microsoft.com/office/spreadsheetml/2009/9/main" objectType="CheckBox" fmlaLink="RACES!$I$69" lockText="1" noThreeD="1"/>
</file>

<file path=xl/ctrlProps/ctrlProp11.xml><?xml version="1.0" encoding="utf-8"?>
<formControlPr xmlns="http://schemas.microsoft.com/office/spreadsheetml/2009/9/main" objectType="CheckBox" fmlaLink="RACES!$I$70" lockText="1" noThreeD="1"/>
</file>

<file path=xl/ctrlProps/ctrlProp12.xml><?xml version="1.0" encoding="utf-8"?>
<formControlPr xmlns="http://schemas.microsoft.com/office/spreadsheetml/2009/9/main" objectType="CheckBox" fmlaLink="RACES!$I$71" lockText="1" noThreeD="1"/>
</file>

<file path=xl/ctrlProps/ctrlProp13.xml><?xml version="1.0" encoding="utf-8"?>
<formControlPr xmlns="http://schemas.microsoft.com/office/spreadsheetml/2009/9/main" objectType="CheckBox" fmlaLink="RACES!$I$72" lockText="1" noThreeD="1"/>
</file>

<file path=xl/ctrlProps/ctrlProp14.xml><?xml version="1.0" encoding="utf-8"?>
<formControlPr xmlns="http://schemas.microsoft.com/office/spreadsheetml/2009/9/main" objectType="CheckBox" fmlaLink="RACES!$I$73" lockText="1" noThreeD="1"/>
</file>

<file path=xl/ctrlProps/ctrlProp15.xml><?xml version="1.0" encoding="utf-8"?>
<formControlPr xmlns="http://schemas.microsoft.com/office/spreadsheetml/2009/9/main" objectType="CheckBox" fmlaLink="'MISC TABLES'!$N$4" lockText="1"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4.emf"/><Relationship Id="rId4" Type="http://schemas.openxmlformats.org/officeDocument/2006/relationships/image" Target="../media/image5.emf"/><Relationship Id="rId5" Type="http://schemas.openxmlformats.org/officeDocument/2006/relationships/image" Target="../media/image6.emf"/><Relationship Id="rId6" Type="http://schemas.openxmlformats.org/officeDocument/2006/relationships/image" Target="../media/image7.emf"/><Relationship Id="rId7" Type="http://schemas.openxmlformats.org/officeDocument/2006/relationships/image" Target="../media/image8.png"/><Relationship Id="rId8" Type="http://schemas.openxmlformats.org/officeDocument/2006/relationships/image" Target="../media/image9.png"/><Relationship Id="rId1" Type="http://schemas.openxmlformats.org/officeDocument/2006/relationships/image" Target="../media/image2.png"/><Relationship Id="rId2"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8.png"/><Relationship Id="rId2" Type="http://schemas.openxmlformats.org/officeDocument/2006/relationships/image" Target="../media/image9.png"/><Relationship Id="rId3" Type="http://schemas.openxmlformats.org/officeDocument/2006/relationships/image" Target="../media/image1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3.emf"/><Relationship Id="rId2" Type="http://schemas.openxmlformats.org/officeDocument/2006/relationships/image" Target="../media/image14.emf"/></Relationships>
</file>

<file path=xl/drawings/_rels/drawing4.xml.rels><?xml version="1.0" encoding="UTF-8" standalone="yes"?>
<Relationships xmlns="http://schemas.openxmlformats.org/package/2006/relationships"><Relationship Id="rId1" Type="http://schemas.openxmlformats.org/officeDocument/2006/relationships/image" Target="../media/image13.emf"/><Relationship Id="rId2" Type="http://schemas.openxmlformats.org/officeDocument/2006/relationships/image" Target="../media/image14.emf"/></Relationships>
</file>

<file path=xl/drawings/drawing1.xml><?xml version="1.0" encoding="utf-8"?>
<xdr:wsDr xmlns:xdr="http://schemas.openxmlformats.org/drawingml/2006/spreadsheetDrawing" xmlns:a="http://schemas.openxmlformats.org/drawingml/2006/main">
  <xdr:twoCellAnchor editAs="oneCell">
    <xdr:from>
      <xdr:col>6</xdr:col>
      <xdr:colOff>70070</xdr:colOff>
      <xdr:row>49</xdr:row>
      <xdr:rowOff>181652</xdr:rowOff>
    </xdr:from>
    <xdr:to>
      <xdr:col>6</xdr:col>
      <xdr:colOff>443815</xdr:colOff>
      <xdr:row>51</xdr:row>
      <xdr:rowOff>214470</xdr:rowOff>
    </xdr:to>
    <xdr:pic>
      <xdr:nvPicPr>
        <xdr:cNvPr id="6" name="Picture 5" descr="arrows.png"/>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73656" y="14195445"/>
          <a:ext cx="373745" cy="490564"/>
        </a:xfrm>
        <a:prstGeom prst="rect">
          <a:avLst/>
        </a:prstGeom>
      </xdr:spPr>
    </xdr:pic>
    <xdr:clientData/>
  </xdr:twoCellAnchor>
  <xdr:twoCellAnchor editAs="oneCell">
    <xdr:from>
      <xdr:col>8</xdr:col>
      <xdr:colOff>320896</xdr:colOff>
      <xdr:row>34</xdr:row>
      <xdr:rowOff>24595</xdr:rowOff>
    </xdr:from>
    <xdr:to>
      <xdr:col>9</xdr:col>
      <xdr:colOff>400049</xdr:colOff>
      <xdr:row>35</xdr:row>
      <xdr:rowOff>280051</xdr:rowOff>
    </xdr:to>
    <xdr:pic>
      <xdr:nvPicPr>
        <xdr:cNvPr id="7" name="Picture 6"/>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708496" y="9854395"/>
          <a:ext cx="599853" cy="547556"/>
        </a:xfrm>
        <a:prstGeom prst="rect">
          <a:avLst/>
        </a:prstGeom>
      </xdr:spPr>
    </xdr:pic>
    <xdr:clientData/>
  </xdr:twoCellAnchor>
  <xdr:twoCellAnchor editAs="oneCell">
    <xdr:from>
      <xdr:col>7</xdr:col>
      <xdr:colOff>4781</xdr:colOff>
      <xdr:row>51</xdr:row>
      <xdr:rowOff>91246</xdr:rowOff>
    </xdr:from>
    <xdr:to>
      <xdr:col>13</xdr:col>
      <xdr:colOff>505161</xdr:colOff>
      <xdr:row>51</xdr:row>
      <xdr:rowOff>256346</xdr:rowOff>
    </xdr:to>
    <xdr:pic>
      <xdr:nvPicPr>
        <xdr:cNvPr id="11" name="Picture 10"/>
        <xdr:cNvPicPr>
          <a:picLocks noChangeAspect="1"/>
        </xdr:cNvPicPr>
      </xdr:nvPicPr>
      <xdr:blipFill>
        <a:blip xmlns:r="http://schemas.openxmlformats.org/officeDocument/2006/relationships" r:embed="rId3"/>
        <a:stretch>
          <a:fillRect/>
        </a:stretch>
      </xdr:blipFill>
      <xdr:spPr>
        <a:xfrm>
          <a:off x="1871681" y="14454946"/>
          <a:ext cx="3624580" cy="165100"/>
        </a:xfrm>
        <a:prstGeom prst="rect">
          <a:avLst/>
        </a:prstGeom>
      </xdr:spPr>
    </xdr:pic>
    <xdr:clientData/>
  </xdr:twoCellAnchor>
  <xdr:twoCellAnchor editAs="oneCell">
    <xdr:from>
      <xdr:col>14</xdr:col>
      <xdr:colOff>20320</xdr:colOff>
      <xdr:row>51</xdr:row>
      <xdr:rowOff>91246</xdr:rowOff>
    </xdr:from>
    <xdr:to>
      <xdr:col>21</xdr:col>
      <xdr:colOff>12700</xdr:colOff>
      <xdr:row>51</xdr:row>
      <xdr:rowOff>256346</xdr:rowOff>
    </xdr:to>
    <xdr:pic>
      <xdr:nvPicPr>
        <xdr:cNvPr id="12" name="Picture 11"/>
        <xdr:cNvPicPr>
          <a:picLocks noChangeAspect="1"/>
        </xdr:cNvPicPr>
      </xdr:nvPicPr>
      <xdr:blipFill>
        <a:blip xmlns:r="http://schemas.openxmlformats.org/officeDocument/2006/relationships" r:embed="rId3"/>
        <a:stretch>
          <a:fillRect/>
        </a:stretch>
      </xdr:blipFill>
      <xdr:spPr>
        <a:xfrm>
          <a:off x="5532120" y="14454946"/>
          <a:ext cx="3624580" cy="165100"/>
        </a:xfrm>
        <a:prstGeom prst="rect">
          <a:avLst/>
        </a:prstGeom>
      </xdr:spPr>
    </xdr:pic>
    <xdr:clientData/>
  </xdr:twoCellAnchor>
  <xdr:twoCellAnchor editAs="oneCell">
    <xdr:from>
      <xdr:col>21</xdr:col>
      <xdr:colOff>60960</xdr:colOff>
      <xdr:row>51</xdr:row>
      <xdr:rowOff>91246</xdr:rowOff>
    </xdr:from>
    <xdr:to>
      <xdr:col>28</xdr:col>
      <xdr:colOff>10160</xdr:colOff>
      <xdr:row>51</xdr:row>
      <xdr:rowOff>256346</xdr:rowOff>
    </xdr:to>
    <xdr:pic>
      <xdr:nvPicPr>
        <xdr:cNvPr id="13" name="Picture 12"/>
        <xdr:cNvPicPr>
          <a:picLocks noChangeAspect="1"/>
        </xdr:cNvPicPr>
      </xdr:nvPicPr>
      <xdr:blipFill>
        <a:blip xmlns:r="http://schemas.openxmlformats.org/officeDocument/2006/relationships" r:embed="rId3"/>
        <a:stretch>
          <a:fillRect/>
        </a:stretch>
      </xdr:blipFill>
      <xdr:spPr>
        <a:xfrm>
          <a:off x="9217660" y="14454946"/>
          <a:ext cx="3619500" cy="165100"/>
        </a:xfrm>
        <a:prstGeom prst="rect">
          <a:avLst/>
        </a:prstGeom>
      </xdr:spPr>
    </xdr:pic>
    <xdr:clientData/>
  </xdr:twoCellAnchor>
  <xdr:twoCellAnchor editAs="oneCell">
    <xdr:from>
      <xdr:col>6</xdr:col>
      <xdr:colOff>32763</xdr:colOff>
      <xdr:row>2</xdr:row>
      <xdr:rowOff>106566</xdr:rowOff>
    </xdr:from>
    <xdr:to>
      <xdr:col>12</xdr:col>
      <xdr:colOff>83563</xdr:colOff>
      <xdr:row>2</xdr:row>
      <xdr:rowOff>439823</xdr:rowOff>
    </xdr:to>
    <xdr:pic>
      <xdr:nvPicPr>
        <xdr:cNvPr id="18" name="Picture 17" descr="assh-flourish.eps"/>
        <xdr:cNvPicPr>
          <a:picLocks/>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452175" y="853625"/>
          <a:ext cx="3218329" cy="333257"/>
        </a:xfrm>
        <a:prstGeom prst="rect">
          <a:avLst/>
        </a:prstGeom>
        <a:effectLst>
          <a:glow rad="50800">
            <a:schemeClr val="bg1">
              <a:lumMod val="75000"/>
              <a:alpha val="24000"/>
            </a:schemeClr>
          </a:glow>
        </a:effectLst>
      </xdr:spPr>
    </xdr:pic>
    <xdr:clientData/>
  </xdr:twoCellAnchor>
  <xdr:twoCellAnchor editAs="oneCell">
    <xdr:from>
      <xdr:col>21</xdr:col>
      <xdr:colOff>437879</xdr:colOff>
      <xdr:row>2</xdr:row>
      <xdr:rowOff>106566</xdr:rowOff>
    </xdr:from>
    <xdr:to>
      <xdr:col>27</xdr:col>
      <xdr:colOff>488679</xdr:colOff>
      <xdr:row>2</xdr:row>
      <xdr:rowOff>434555</xdr:rowOff>
    </xdr:to>
    <xdr:pic>
      <xdr:nvPicPr>
        <xdr:cNvPr id="24" name="Picture 23" descr="assh-flourish.eps"/>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flipH="1">
          <a:off x="10216879" y="792366"/>
          <a:ext cx="3200400" cy="327989"/>
        </a:xfrm>
        <a:prstGeom prst="rect">
          <a:avLst/>
        </a:prstGeom>
        <a:effectLst>
          <a:glow rad="50800">
            <a:schemeClr val="bg1">
              <a:lumMod val="75000"/>
              <a:alpha val="24000"/>
            </a:schemeClr>
          </a:glow>
        </a:effectLst>
      </xdr:spPr>
    </xdr:pic>
    <xdr:clientData/>
  </xdr:twoCellAnchor>
  <xdr:twoCellAnchor editAs="oneCell">
    <xdr:from>
      <xdr:col>12</xdr:col>
      <xdr:colOff>48243</xdr:colOff>
      <xdr:row>2</xdr:row>
      <xdr:rowOff>40744</xdr:rowOff>
    </xdr:from>
    <xdr:to>
      <xdr:col>21</xdr:col>
      <xdr:colOff>344797</xdr:colOff>
      <xdr:row>3</xdr:row>
      <xdr:rowOff>220403</xdr:rowOff>
    </xdr:to>
    <xdr:pic>
      <xdr:nvPicPr>
        <xdr:cNvPr id="8" name="Picture 7"/>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4632943" y="777344"/>
          <a:ext cx="4970154" cy="624159"/>
        </a:xfrm>
        <a:prstGeom prst="rect">
          <a:avLst/>
        </a:prstGeom>
      </xdr:spPr>
    </xdr:pic>
    <xdr:clientData/>
  </xdr:twoCellAnchor>
  <xdr:twoCellAnchor editAs="oneCell">
    <xdr:from>
      <xdr:col>21</xdr:col>
      <xdr:colOff>279400</xdr:colOff>
      <xdr:row>2</xdr:row>
      <xdr:rowOff>114610</xdr:rowOff>
    </xdr:from>
    <xdr:to>
      <xdr:col>21</xdr:col>
      <xdr:colOff>400050</xdr:colOff>
      <xdr:row>2</xdr:row>
      <xdr:rowOff>200789</xdr:rowOff>
    </xdr:to>
    <xdr:pic>
      <xdr:nvPicPr>
        <xdr:cNvPr id="14" name="Picture 13" descr="t-m.eps"/>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9510132" y="851830"/>
          <a:ext cx="120650" cy="86179"/>
        </a:xfrm>
        <a:prstGeom prst="rect">
          <a:avLst/>
        </a:prstGeom>
      </xdr:spPr>
    </xdr:pic>
    <xdr:clientData/>
  </xdr:twoCellAnchor>
  <xdr:twoCellAnchor>
    <xdr:from>
      <xdr:col>20</xdr:col>
      <xdr:colOff>476250</xdr:colOff>
      <xdr:row>35</xdr:row>
      <xdr:rowOff>241300</xdr:rowOff>
    </xdr:from>
    <xdr:to>
      <xdr:col>21</xdr:col>
      <xdr:colOff>57150</xdr:colOff>
      <xdr:row>36</xdr:row>
      <xdr:rowOff>44450</xdr:rowOff>
    </xdr:to>
    <xdr:sp macro="" textlink="">
      <xdr:nvSpPr>
        <xdr:cNvPr id="3" name="Rectangle 2"/>
        <xdr:cNvSpPr/>
      </xdr:nvSpPr>
      <xdr:spPr>
        <a:xfrm>
          <a:off x="9112250" y="10299700"/>
          <a:ext cx="88900" cy="146050"/>
        </a:xfrm>
        <a:prstGeom prst="rect">
          <a:avLst/>
        </a:prstGeom>
        <a:solidFill>
          <a:schemeClr val="bg1"/>
        </a:solidFill>
        <a:ln>
          <a:noFill/>
        </a:ln>
        <a:effectLst/>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22</xdr:col>
      <xdr:colOff>488950</xdr:colOff>
      <xdr:row>35</xdr:row>
      <xdr:rowOff>260350</xdr:rowOff>
    </xdr:from>
    <xdr:to>
      <xdr:col>23</xdr:col>
      <xdr:colOff>57150</xdr:colOff>
      <xdr:row>36</xdr:row>
      <xdr:rowOff>63500</xdr:rowOff>
    </xdr:to>
    <xdr:sp macro="" textlink="">
      <xdr:nvSpPr>
        <xdr:cNvPr id="20" name="Rectangle 19"/>
        <xdr:cNvSpPr/>
      </xdr:nvSpPr>
      <xdr:spPr>
        <a:xfrm>
          <a:off x="10153650" y="10318750"/>
          <a:ext cx="88900" cy="146050"/>
        </a:xfrm>
        <a:prstGeom prst="rect">
          <a:avLst/>
        </a:prstGeom>
        <a:solidFill>
          <a:schemeClr val="bg1"/>
        </a:solidFill>
        <a:ln>
          <a:noFill/>
        </a:ln>
        <a:effectLst/>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34</xdr:col>
      <xdr:colOff>63500</xdr:colOff>
      <xdr:row>2</xdr:row>
      <xdr:rowOff>330200</xdr:rowOff>
    </xdr:from>
    <xdr:to>
      <xdr:col>35</xdr:col>
      <xdr:colOff>0</xdr:colOff>
      <xdr:row>4</xdr:row>
      <xdr:rowOff>88900</xdr:rowOff>
    </xdr:to>
    <xdr:pic macro="[0]!UnprotectMe">
      <xdr:nvPicPr>
        <xdr:cNvPr id="2" name="Picture 1" descr="unlock.png"/>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3931900" y="1066800"/>
          <a:ext cx="457200" cy="469900"/>
        </a:xfrm>
        <a:prstGeom prst="rect">
          <a:avLst/>
        </a:prstGeom>
      </xdr:spPr>
    </xdr:pic>
    <xdr:clientData/>
  </xdr:twoCellAnchor>
  <xdr:twoCellAnchor editAs="oneCell">
    <xdr:from>
      <xdr:col>34</xdr:col>
      <xdr:colOff>63500</xdr:colOff>
      <xdr:row>0</xdr:row>
      <xdr:rowOff>342900</xdr:rowOff>
    </xdr:from>
    <xdr:to>
      <xdr:col>35</xdr:col>
      <xdr:colOff>0</xdr:colOff>
      <xdr:row>2</xdr:row>
      <xdr:rowOff>76200</xdr:rowOff>
    </xdr:to>
    <xdr:pic macro="[0]!ProtectMe">
      <xdr:nvPicPr>
        <xdr:cNvPr id="4" name="Picture 3" descr="lock.png"/>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13931900" y="342900"/>
          <a:ext cx="457200" cy="46990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34</xdr:col>
          <xdr:colOff>254000</xdr:colOff>
          <xdr:row>6</xdr:row>
          <xdr:rowOff>25400</xdr:rowOff>
        </xdr:from>
        <xdr:to>
          <xdr:col>35</xdr:col>
          <xdr:colOff>127000</xdr:colOff>
          <xdr:row>6</xdr:row>
          <xdr:rowOff>241300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254000</xdr:colOff>
          <xdr:row>7</xdr:row>
          <xdr:rowOff>25400</xdr:rowOff>
        </xdr:from>
        <xdr:to>
          <xdr:col>35</xdr:col>
          <xdr:colOff>127000</xdr:colOff>
          <xdr:row>7</xdr:row>
          <xdr:rowOff>241300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254000</xdr:colOff>
          <xdr:row>8</xdr:row>
          <xdr:rowOff>25400</xdr:rowOff>
        </xdr:from>
        <xdr:to>
          <xdr:col>35</xdr:col>
          <xdr:colOff>127000</xdr:colOff>
          <xdr:row>8</xdr:row>
          <xdr:rowOff>241300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254000</xdr:colOff>
          <xdr:row>9</xdr:row>
          <xdr:rowOff>25400</xdr:rowOff>
        </xdr:from>
        <xdr:to>
          <xdr:col>35</xdr:col>
          <xdr:colOff>127000</xdr:colOff>
          <xdr:row>9</xdr:row>
          <xdr:rowOff>241300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254000</xdr:colOff>
          <xdr:row>10</xdr:row>
          <xdr:rowOff>25400</xdr:rowOff>
        </xdr:from>
        <xdr:to>
          <xdr:col>35</xdr:col>
          <xdr:colOff>127000</xdr:colOff>
          <xdr:row>10</xdr:row>
          <xdr:rowOff>241300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254000</xdr:colOff>
          <xdr:row>11</xdr:row>
          <xdr:rowOff>25400</xdr:rowOff>
        </xdr:from>
        <xdr:to>
          <xdr:col>35</xdr:col>
          <xdr:colOff>127000</xdr:colOff>
          <xdr:row>11</xdr:row>
          <xdr:rowOff>241300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254000</xdr:colOff>
          <xdr:row>12</xdr:row>
          <xdr:rowOff>25400</xdr:rowOff>
        </xdr:from>
        <xdr:to>
          <xdr:col>35</xdr:col>
          <xdr:colOff>127000</xdr:colOff>
          <xdr:row>12</xdr:row>
          <xdr:rowOff>241300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266700</xdr:colOff>
          <xdr:row>6</xdr:row>
          <xdr:rowOff>25400</xdr:rowOff>
        </xdr:from>
        <xdr:to>
          <xdr:col>40</xdr:col>
          <xdr:colOff>139700</xdr:colOff>
          <xdr:row>6</xdr:row>
          <xdr:rowOff>241300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266700</xdr:colOff>
          <xdr:row>7</xdr:row>
          <xdr:rowOff>25400</xdr:rowOff>
        </xdr:from>
        <xdr:to>
          <xdr:col>40</xdr:col>
          <xdr:colOff>139700</xdr:colOff>
          <xdr:row>7</xdr:row>
          <xdr:rowOff>241300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266700</xdr:colOff>
          <xdr:row>8</xdr:row>
          <xdr:rowOff>25400</xdr:rowOff>
        </xdr:from>
        <xdr:to>
          <xdr:col>40</xdr:col>
          <xdr:colOff>139700</xdr:colOff>
          <xdr:row>8</xdr:row>
          <xdr:rowOff>241300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266700</xdr:colOff>
          <xdr:row>9</xdr:row>
          <xdr:rowOff>25400</xdr:rowOff>
        </xdr:from>
        <xdr:to>
          <xdr:col>40</xdr:col>
          <xdr:colOff>139700</xdr:colOff>
          <xdr:row>9</xdr:row>
          <xdr:rowOff>241300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266700</xdr:colOff>
          <xdr:row>10</xdr:row>
          <xdr:rowOff>25400</xdr:rowOff>
        </xdr:from>
        <xdr:to>
          <xdr:col>40</xdr:col>
          <xdr:colOff>139700</xdr:colOff>
          <xdr:row>10</xdr:row>
          <xdr:rowOff>241300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266700</xdr:colOff>
          <xdr:row>11</xdr:row>
          <xdr:rowOff>25400</xdr:rowOff>
        </xdr:from>
        <xdr:to>
          <xdr:col>40</xdr:col>
          <xdr:colOff>139700</xdr:colOff>
          <xdr:row>11</xdr:row>
          <xdr:rowOff>241300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266700</xdr:colOff>
          <xdr:row>12</xdr:row>
          <xdr:rowOff>25400</xdr:rowOff>
        </xdr:from>
        <xdr:to>
          <xdr:col>40</xdr:col>
          <xdr:colOff>139700</xdr:colOff>
          <xdr:row>12</xdr:row>
          <xdr:rowOff>241300</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 </a:t>
              </a:r>
            </a:p>
          </xdr:txBody>
        </xdr:sp>
        <xdr:clientData/>
      </xdr:twoCellAnchor>
    </mc:Choice>
    <mc:Fallback/>
  </mc:AlternateContent>
  <xdr:twoCellAnchor editAs="oneCell">
    <xdr:from>
      <xdr:col>40</xdr:col>
      <xdr:colOff>355600</xdr:colOff>
      <xdr:row>341</xdr:row>
      <xdr:rowOff>139700</xdr:rowOff>
    </xdr:from>
    <xdr:to>
      <xdr:col>41</xdr:col>
      <xdr:colOff>292100</xdr:colOff>
      <xdr:row>343</xdr:row>
      <xdr:rowOff>50800</xdr:rowOff>
    </xdr:to>
    <xdr:pic macro="[0]!UnprotectMe">
      <xdr:nvPicPr>
        <xdr:cNvPr id="59" name="Picture 58" descr="unlock.png"/>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7348200" y="21945600"/>
          <a:ext cx="457200" cy="469900"/>
        </a:xfrm>
        <a:prstGeom prst="rect">
          <a:avLst/>
        </a:prstGeom>
      </xdr:spPr>
    </xdr:pic>
    <xdr:clientData/>
  </xdr:twoCellAnchor>
  <xdr:twoCellAnchor editAs="oneCell">
    <xdr:from>
      <xdr:col>42</xdr:col>
      <xdr:colOff>38100</xdr:colOff>
      <xdr:row>341</xdr:row>
      <xdr:rowOff>139700</xdr:rowOff>
    </xdr:from>
    <xdr:to>
      <xdr:col>43</xdr:col>
      <xdr:colOff>63500</xdr:colOff>
      <xdr:row>343</xdr:row>
      <xdr:rowOff>50800</xdr:rowOff>
    </xdr:to>
    <xdr:pic macro="[0]!ProtectMe">
      <xdr:nvPicPr>
        <xdr:cNvPr id="60" name="Picture 59" descr="lock.png"/>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17907000" y="21945600"/>
          <a:ext cx="457200" cy="469900"/>
        </a:xfrm>
        <a:prstGeom prst="rect">
          <a:avLst/>
        </a:prstGeom>
      </xdr:spPr>
    </xdr:pic>
    <xdr:clientData/>
  </xdr:twoCellAnchor>
  <xdr:twoCellAnchor>
    <xdr:from>
      <xdr:col>24</xdr:col>
      <xdr:colOff>431800</xdr:colOff>
      <xdr:row>32</xdr:row>
      <xdr:rowOff>247650</xdr:rowOff>
    </xdr:from>
    <xdr:to>
      <xdr:col>25</xdr:col>
      <xdr:colOff>0</xdr:colOff>
      <xdr:row>34</xdr:row>
      <xdr:rowOff>50800</xdr:rowOff>
    </xdr:to>
    <xdr:sp macro="" textlink="">
      <xdr:nvSpPr>
        <xdr:cNvPr id="31" name="Rectangle 30"/>
        <xdr:cNvSpPr/>
      </xdr:nvSpPr>
      <xdr:spPr>
        <a:xfrm>
          <a:off x="11137900" y="9734550"/>
          <a:ext cx="88900" cy="184150"/>
        </a:xfrm>
        <a:prstGeom prst="rect">
          <a:avLst/>
        </a:prstGeom>
        <a:solidFill>
          <a:schemeClr val="bg1"/>
        </a:solidFill>
        <a:ln>
          <a:noFill/>
        </a:ln>
        <a:effectLst/>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mc:AlternateContent xmlns:mc="http://schemas.openxmlformats.org/markup-compatibility/2006">
    <mc:Choice xmlns:a14="http://schemas.microsoft.com/office/drawing/2010/main" Requires="a14">
      <xdr:twoCellAnchor editAs="oneCell">
        <xdr:from>
          <xdr:col>39</xdr:col>
          <xdr:colOff>292100</xdr:colOff>
          <xdr:row>1</xdr:row>
          <xdr:rowOff>38100</xdr:rowOff>
        </xdr:from>
        <xdr:to>
          <xdr:col>42</xdr:col>
          <xdr:colOff>127000</xdr:colOff>
          <xdr:row>2</xdr:row>
          <xdr:rowOff>25400</xdr:rowOff>
        </xdr:to>
        <xdr:sp macro="" textlink="">
          <xdr:nvSpPr>
            <xdr:cNvPr id="1116" name="BANDING" hidden="1">
              <a:extLst>
                <a:ext uri="{63B3BB69-23CF-44E3-9099-C40C66FF867C}">
                  <a14:compatExt spid="_x0000_s111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 </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40</xdr:col>
      <xdr:colOff>355600</xdr:colOff>
      <xdr:row>341</xdr:row>
      <xdr:rowOff>139700</xdr:rowOff>
    </xdr:from>
    <xdr:to>
      <xdr:col>41</xdr:col>
      <xdr:colOff>304800</xdr:colOff>
      <xdr:row>343</xdr:row>
      <xdr:rowOff>0</xdr:rowOff>
    </xdr:to>
    <xdr:pic macro="[0]!UnprotectMe">
      <xdr:nvPicPr>
        <xdr:cNvPr id="29" name="Picture 28" descr="unlock.png"/>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348200" y="22123400"/>
          <a:ext cx="457200" cy="469900"/>
        </a:xfrm>
        <a:prstGeom prst="rect">
          <a:avLst/>
        </a:prstGeom>
      </xdr:spPr>
    </xdr:pic>
    <xdr:clientData/>
  </xdr:twoCellAnchor>
  <xdr:twoCellAnchor editAs="oneCell">
    <xdr:from>
      <xdr:col>42</xdr:col>
      <xdr:colOff>38100</xdr:colOff>
      <xdr:row>341</xdr:row>
      <xdr:rowOff>139700</xdr:rowOff>
    </xdr:from>
    <xdr:to>
      <xdr:col>42</xdr:col>
      <xdr:colOff>495300</xdr:colOff>
      <xdr:row>343</xdr:row>
      <xdr:rowOff>0</xdr:rowOff>
    </xdr:to>
    <xdr:pic macro="[0]!ProtectMe">
      <xdr:nvPicPr>
        <xdr:cNvPr id="30" name="Picture 29" descr="lock.png"/>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7970500" y="22123400"/>
          <a:ext cx="457200" cy="469900"/>
        </a:xfrm>
        <a:prstGeom prst="rect">
          <a:avLst/>
        </a:prstGeom>
      </xdr:spPr>
    </xdr:pic>
    <xdr:clientData/>
  </xdr:twoCellAnchor>
  <xdr:twoCellAnchor editAs="oneCell">
    <xdr:from>
      <xdr:col>8</xdr:col>
      <xdr:colOff>254000</xdr:colOff>
      <xdr:row>351</xdr:row>
      <xdr:rowOff>184150</xdr:rowOff>
    </xdr:from>
    <xdr:to>
      <xdr:col>9</xdr:col>
      <xdr:colOff>196850</xdr:colOff>
      <xdr:row>353</xdr:row>
      <xdr:rowOff>25400</xdr:rowOff>
    </xdr:to>
    <xdr:pic>
      <xdr:nvPicPr>
        <xdr:cNvPr id="32" name="Picture 31" descr="gem.png"/>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641600" y="24987250"/>
          <a:ext cx="450850" cy="4508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12699</xdr:colOff>
      <xdr:row>111</xdr:row>
      <xdr:rowOff>247650</xdr:rowOff>
    </xdr:from>
    <xdr:to>
      <xdr:col>21</xdr:col>
      <xdr:colOff>21335</xdr:colOff>
      <xdr:row>112</xdr:row>
      <xdr:rowOff>210974</xdr:rowOff>
    </xdr:to>
    <xdr:pic>
      <xdr:nvPicPr>
        <xdr:cNvPr id="6" name="Picture 5" descr="magical-script-border-lines.eps"/>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08099" y="32302450"/>
          <a:ext cx="11832336" cy="230024"/>
        </a:xfrm>
        <a:prstGeom prst="rect">
          <a:avLst/>
        </a:prstGeom>
      </xdr:spPr>
    </xdr:pic>
    <xdr:clientData/>
  </xdr:twoCellAnchor>
  <xdr:twoCellAnchor editAs="oneCell">
    <xdr:from>
      <xdr:col>3</xdr:col>
      <xdr:colOff>380999</xdr:colOff>
      <xdr:row>53</xdr:row>
      <xdr:rowOff>260350</xdr:rowOff>
    </xdr:from>
    <xdr:to>
      <xdr:col>21</xdr:col>
      <xdr:colOff>8635</xdr:colOff>
      <xdr:row>54</xdr:row>
      <xdr:rowOff>210974</xdr:rowOff>
    </xdr:to>
    <xdr:pic>
      <xdr:nvPicPr>
        <xdr:cNvPr id="8" name="Picture 7" descr="magical-script-border-lines.eps"/>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95399" y="15525750"/>
          <a:ext cx="11832336" cy="230024"/>
        </a:xfrm>
        <a:prstGeom prst="rect">
          <a:avLst/>
        </a:prstGeom>
      </xdr:spPr>
    </xdr:pic>
    <xdr:clientData/>
  </xdr:twoCellAnchor>
  <xdr:twoCellAnchor editAs="oneCell">
    <xdr:from>
      <xdr:col>4</xdr:col>
      <xdr:colOff>0</xdr:colOff>
      <xdr:row>2</xdr:row>
      <xdr:rowOff>0</xdr:rowOff>
    </xdr:from>
    <xdr:to>
      <xdr:col>20</xdr:col>
      <xdr:colOff>430782</xdr:colOff>
      <xdr:row>2</xdr:row>
      <xdr:rowOff>228600</xdr:rowOff>
    </xdr:to>
    <xdr:pic>
      <xdr:nvPicPr>
        <xdr:cNvPr id="9" name="Picture 8" descr="magical-script-border-lines.eps"/>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9200" y="736600"/>
          <a:ext cx="11759182" cy="228600"/>
        </a:xfrm>
        <a:prstGeom prst="rect">
          <a:avLst/>
        </a:prstGeom>
      </xdr:spPr>
    </xdr:pic>
    <xdr:clientData/>
  </xdr:twoCellAnchor>
  <xdr:twoCellAnchor editAs="oneCell">
    <xdr:from>
      <xdr:col>4</xdr:col>
      <xdr:colOff>25413</xdr:colOff>
      <xdr:row>3</xdr:row>
      <xdr:rowOff>12710</xdr:rowOff>
    </xdr:from>
    <xdr:to>
      <xdr:col>8</xdr:col>
      <xdr:colOff>3068308</xdr:colOff>
      <xdr:row>3</xdr:row>
      <xdr:rowOff>393700</xdr:rowOff>
    </xdr:to>
    <xdr:pic>
      <xdr:nvPicPr>
        <xdr:cNvPr id="2" name="Picture 1" descr="spells-known-gaz-open.eps"/>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44613" y="1003310"/>
          <a:ext cx="3715995" cy="380990"/>
        </a:xfrm>
        <a:prstGeom prst="rect">
          <a:avLst/>
        </a:prstGeom>
      </xdr:spPr>
    </xdr:pic>
    <xdr:clientData/>
  </xdr:twoCellAnchor>
  <mc:AlternateContent xmlns:mc="http://schemas.openxmlformats.org/markup-compatibility/2006">
    <mc:Choice xmlns:a14="http://schemas.microsoft.com/office/drawing/2010/main" Requires="a14">
      <xdr:twoCellAnchor>
        <xdr:from>
          <xdr:col>30</xdr:col>
          <xdr:colOff>12700</xdr:colOff>
          <xdr:row>1</xdr:row>
          <xdr:rowOff>76200</xdr:rowOff>
        </xdr:from>
        <xdr:to>
          <xdr:col>32</xdr:col>
          <xdr:colOff>50800</xdr:colOff>
          <xdr:row>1</xdr:row>
          <xdr:rowOff>304800</xdr:rowOff>
        </xdr:to>
        <xdr:sp macro="" textlink="">
          <xdr:nvSpPr>
            <xdr:cNvPr id="2080" name="Button 32" hidden="1">
              <a:extLst>
                <a:ext uri="{63B3BB69-23CF-44E3-9099-C40C66FF867C}">
                  <a14:compatExt spid="_x0000_s208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ea typeface="Calibri"/>
                  <a:cs typeface="Calibri"/>
                </a:rPr>
                <a:t> CLEAR ALL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12700</xdr:colOff>
          <xdr:row>3</xdr:row>
          <xdr:rowOff>25400</xdr:rowOff>
        </xdr:from>
        <xdr:to>
          <xdr:col>32</xdr:col>
          <xdr:colOff>50800</xdr:colOff>
          <xdr:row>3</xdr:row>
          <xdr:rowOff>254000</xdr:rowOff>
        </xdr:to>
        <xdr:sp macro="" textlink="">
          <xdr:nvSpPr>
            <xdr:cNvPr id="2082" name="Button 34" hidden="1">
              <a:extLst>
                <a:ext uri="{63B3BB69-23CF-44E3-9099-C40C66FF867C}">
                  <a14:compatExt spid="_x0000_s208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ea typeface="Calibri"/>
                  <a:cs typeface="Calibri"/>
                </a:rPr>
                <a:t>SORT ALL</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12700</xdr:colOff>
      <xdr:row>111</xdr:row>
      <xdr:rowOff>247650</xdr:rowOff>
    </xdr:from>
    <xdr:to>
      <xdr:col>20</xdr:col>
      <xdr:colOff>481582</xdr:colOff>
      <xdr:row>112</xdr:row>
      <xdr:rowOff>209550</xdr:rowOff>
    </xdr:to>
    <xdr:pic>
      <xdr:nvPicPr>
        <xdr:cNvPr id="2" name="Picture 1" descr="magical-script-border-lines.eps"/>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08100" y="32302450"/>
          <a:ext cx="11759182" cy="228600"/>
        </a:xfrm>
        <a:prstGeom prst="rect">
          <a:avLst/>
        </a:prstGeom>
      </xdr:spPr>
    </xdr:pic>
    <xdr:clientData/>
  </xdr:twoCellAnchor>
  <xdr:twoCellAnchor editAs="oneCell">
    <xdr:from>
      <xdr:col>4</xdr:col>
      <xdr:colOff>0</xdr:colOff>
      <xdr:row>53</xdr:row>
      <xdr:rowOff>260350</xdr:rowOff>
    </xdr:from>
    <xdr:to>
      <xdr:col>20</xdr:col>
      <xdr:colOff>468882</xdr:colOff>
      <xdr:row>54</xdr:row>
      <xdr:rowOff>209550</xdr:rowOff>
    </xdr:to>
    <xdr:pic>
      <xdr:nvPicPr>
        <xdr:cNvPr id="3" name="Picture 2" descr="magical-script-border-lines.eps"/>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95400" y="15525750"/>
          <a:ext cx="11759182" cy="228600"/>
        </a:xfrm>
        <a:prstGeom prst="rect">
          <a:avLst/>
        </a:prstGeom>
      </xdr:spPr>
    </xdr:pic>
    <xdr:clientData/>
  </xdr:twoCellAnchor>
  <xdr:twoCellAnchor editAs="oneCell">
    <xdr:from>
      <xdr:col>4</xdr:col>
      <xdr:colOff>0</xdr:colOff>
      <xdr:row>2</xdr:row>
      <xdr:rowOff>0</xdr:rowOff>
    </xdr:from>
    <xdr:to>
      <xdr:col>20</xdr:col>
      <xdr:colOff>468882</xdr:colOff>
      <xdr:row>2</xdr:row>
      <xdr:rowOff>228600</xdr:rowOff>
    </xdr:to>
    <xdr:pic>
      <xdr:nvPicPr>
        <xdr:cNvPr id="4" name="Picture 3" descr="magical-script-border-lines.eps"/>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95400" y="749300"/>
          <a:ext cx="11759182" cy="228600"/>
        </a:xfrm>
        <a:prstGeom prst="rect">
          <a:avLst/>
        </a:prstGeom>
      </xdr:spPr>
    </xdr:pic>
    <xdr:clientData/>
  </xdr:twoCellAnchor>
  <xdr:twoCellAnchor editAs="oneCell">
    <xdr:from>
      <xdr:col>4</xdr:col>
      <xdr:colOff>25413</xdr:colOff>
      <xdr:row>3</xdr:row>
      <xdr:rowOff>12710</xdr:rowOff>
    </xdr:from>
    <xdr:to>
      <xdr:col>8</xdr:col>
      <xdr:colOff>3068308</xdr:colOff>
      <xdr:row>3</xdr:row>
      <xdr:rowOff>393700</xdr:rowOff>
    </xdr:to>
    <xdr:pic>
      <xdr:nvPicPr>
        <xdr:cNvPr id="5" name="Picture 4" descr="spells-known-gaz-open.eps"/>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20813" y="1016010"/>
          <a:ext cx="3715995" cy="380990"/>
        </a:xfrm>
        <a:prstGeom prst="rect">
          <a:avLst/>
        </a:prstGeom>
      </xdr:spPr>
    </xdr:pic>
    <xdr:clientData/>
  </xdr:twoCellAnchor>
  <mc:AlternateContent xmlns:mc="http://schemas.openxmlformats.org/markup-compatibility/2006">
    <mc:Choice xmlns:a14="http://schemas.microsoft.com/office/drawing/2010/main" Requires="a14">
      <xdr:twoCellAnchor>
        <xdr:from>
          <xdr:col>30</xdr:col>
          <xdr:colOff>12700</xdr:colOff>
          <xdr:row>1</xdr:row>
          <xdr:rowOff>76200</xdr:rowOff>
        </xdr:from>
        <xdr:to>
          <xdr:col>32</xdr:col>
          <xdr:colOff>50800</xdr:colOff>
          <xdr:row>1</xdr:row>
          <xdr:rowOff>304800</xdr:rowOff>
        </xdr:to>
        <xdr:sp macro="" textlink="">
          <xdr:nvSpPr>
            <xdr:cNvPr id="21505" name="Button 1" hidden="1">
              <a:extLst>
                <a:ext uri="{63B3BB69-23CF-44E3-9099-C40C66FF867C}">
                  <a14:compatExt spid="_x0000_s2150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ea typeface="Calibri"/>
                  <a:cs typeface="Calibri"/>
                </a:rPr>
                <a:t> CLEAR ALL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12700</xdr:colOff>
          <xdr:row>3</xdr:row>
          <xdr:rowOff>25400</xdr:rowOff>
        </xdr:from>
        <xdr:to>
          <xdr:col>32</xdr:col>
          <xdr:colOff>50800</xdr:colOff>
          <xdr:row>3</xdr:row>
          <xdr:rowOff>254000</xdr:rowOff>
        </xdr:to>
        <xdr:sp macro="" textlink="">
          <xdr:nvSpPr>
            <xdr:cNvPr id="21506" name="Button 2" hidden="1">
              <a:extLst>
                <a:ext uri="{63B3BB69-23CF-44E3-9099-C40C66FF867C}">
                  <a14:compatExt spid="_x0000_s2150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ea typeface="Calibri"/>
                  <a:cs typeface="Calibri"/>
                </a:rPr>
                <a:t>SORT ALL</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&#65279;<?xml version="1.0" encoding="UTF-8" standalone="yes"?>
<Relationships xmlns="http://schemas.openxmlformats.org/package/2006/relationships">
  <Relationship Id="rId11" Type="http://schemas.openxmlformats.org/officeDocument/2006/relationships/ctrlProp" Target="../ctrlProps/ctrlProp8.xml" />
  <Relationship Id="rId12" Type="http://schemas.openxmlformats.org/officeDocument/2006/relationships/ctrlProp" Target="../ctrlProps/ctrlProp9.xml" />
  <Relationship Id="rId13" Type="http://schemas.openxmlformats.org/officeDocument/2006/relationships/ctrlProp" Target="../ctrlProps/ctrlProp10.xml" />
  <Relationship Id="rId14" Type="http://schemas.openxmlformats.org/officeDocument/2006/relationships/ctrlProp" Target="../ctrlProps/ctrlProp11.xml" />
  <Relationship Id="rId15" Type="http://schemas.openxmlformats.org/officeDocument/2006/relationships/ctrlProp" Target="../ctrlProps/ctrlProp12.xml" />
  <Relationship Id="rId16" Type="http://schemas.openxmlformats.org/officeDocument/2006/relationships/ctrlProp" Target="../ctrlProps/ctrlProp13.xml" />
  <Relationship Id="rId17" Type="http://schemas.openxmlformats.org/officeDocument/2006/relationships/ctrlProp" Target="../ctrlProps/ctrlProp14.xml" />
  <Relationship Id="rId18" Type="http://schemas.openxmlformats.org/officeDocument/2006/relationships/ctrlProp" Target="../ctrlProps/ctrlProp15.xml" />
  <Relationship Id="rId1" Type="http://schemas.openxmlformats.org/officeDocument/2006/relationships/drawing" Target="../drawings/drawing1.xml" />
  <Relationship Id="rId2" Type="http://schemas.openxmlformats.org/officeDocument/2006/relationships/vmlDrawing" Target="../drawings/vmlDrawing1.vml" />
  <Relationship Id="rId3" Type="http://schemas.openxmlformats.org/officeDocument/2006/relationships/image" Target="../media/image1.jpeg" />
  <Relationship Id="rId4" Type="http://schemas.openxmlformats.org/officeDocument/2006/relationships/ctrlProp" Target="../ctrlProps/ctrlProp1.xml" />
  <Relationship Id="rId5" Type="http://schemas.openxmlformats.org/officeDocument/2006/relationships/ctrlProp" Target="../ctrlProps/ctrlProp2.xml" />
  <Relationship Id="rId6" Type="http://schemas.openxmlformats.org/officeDocument/2006/relationships/ctrlProp" Target="../ctrlProps/ctrlProp3.xml" />
  <Relationship Id="rId7" Type="http://schemas.openxmlformats.org/officeDocument/2006/relationships/ctrlProp" Target="../ctrlProps/ctrlProp4.xml" />
  <Relationship Id="rId8" Type="http://schemas.openxmlformats.org/officeDocument/2006/relationships/ctrlProp" Target="../ctrlProps/ctrlProp5.xml" />
  <Relationship Id="rId9" Type="http://schemas.openxmlformats.org/officeDocument/2006/relationships/ctrlProp" Target="../ctrlProps/ctrlProp6.xml" />
  <Relationship Id="rId10" Type="http://schemas.openxmlformats.org/officeDocument/2006/relationships/ctrlProp" Target="../ctrlProps/ctrlProp7.xml" />
</Relationships>
</file>

<file path=xl/worksheets/_rels/sheet3.xml.rels>&#65279;<?xml version="1.0" encoding="UTF-8" standalone="yes"?>
<Relationships xmlns="http://schemas.openxmlformats.org/package/2006/relationships">
  <Relationship Id="rId3" Type="http://schemas.openxmlformats.org/officeDocument/2006/relationships/image" Target="../media/image12.jpeg" />
  <Relationship Id="rId4" Type="http://schemas.openxmlformats.org/officeDocument/2006/relationships/ctrlProp" Target="../ctrlProps/ctrlProp16.xml" />
  <Relationship Id="rId5" Type="http://schemas.openxmlformats.org/officeDocument/2006/relationships/ctrlProp" Target="../ctrlProps/ctrlProp17.xml" />
  <Relationship Id="rId1" Type="http://schemas.openxmlformats.org/officeDocument/2006/relationships/drawing" Target="../drawings/drawing3.xml" />
  <Relationship Id="rId2" Type="http://schemas.openxmlformats.org/officeDocument/2006/relationships/vmlDrawing" Target="../drawings/vmlDrawing2.vml"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enableFormatConditionsCalculation="0">
    <tabColor theme="0" tint="-0.14999847407452621"/>
  </sheetPr>
  <dimension ref="A1:EE401"/>
  <sheetViews>
    <sheetView showGridLines="0" tabSelected="1" topLeftCell="B1" workbookViewId="0">
      <selection activeCell="H5" sqref="H5:P5"/>
    </sheetView>
  </sheetViews>
  <sheetFormatPr baseColWidth="10" defaultColWidth="4.1640625" defaultRowHeight="23" customHeight="1" x14ac:dyDescent="0"/>
  <cols>
    <col min="2" max="2" width="2.33203125" style="713" customWidth="1"/>
    <col min="3" max="3" width="5.83203125" style="713" customWidth="1"/>
    <col min="4" max="4" width="2.33203125" style="713" customWidth="1"/>
    <col min="5" max="5" width="1.83203125" style="374" customWidth="1"/>
    <col min="6" max="6" width="5" style="375" customWidth="1"/>
    <col min="7" max="7" width="7.1640625" style="374" customWidth="1"/>
    <col min="8" max="20" width="6.83203125" style="374" customWidth="1"/>
    <col min="21" max="21" width="6.6640625" style="374" customWidth="1"/>
    <col min="22" max="25" width="6.83203125" style="374" customWidth="1"/>
    <col min="26" max="26" width="7.1640625" style="374" customWidth="1"/>
    <col min="27" max="28" width="6.83203125" style="374" customWidth="1"/>
    <col min="29" max="29" width="5" style="376" customWidth="1"/>
    <col min="30" max="30" width="1.83203125" style="374" customWidth="1"/>
    <col min="31" max="31" width="7" style="372" customWidth="1"/>
    <col min="34" max="34" width="6.83203125" style="667" customWidth="1"/>
    <col min="35" max="38" width="6.83203125" style="377" customWidth="1"/>
    <col min="39" max="41" width="6.83203125" style="378" customWidth="1"/>
    <col min="42" max="42" width="5.5" style="378" customWidth="1"/>
    <col min="43" max="43" width="5.6640625" style="378" customWidth="1"/>
    <col min="44" max="44" width="6.83203125" style="378" customWidth="1"/>
    <col min="45" max="45" width="4.5" style="378" customWidth="1"/>
    <col min="46" max="48" width="6.83203125" style="378" customWidth="1"/>
    <col min="49" max="49" width="7.33203125" style="378" customWidth="1"/>
    <col min="50" max="50" width="5.5" style="378" customWidth="1"/>
    <col min="51" max="135" width="3.83203125" style="378" customWidth="1"/>
    <col min="136" max="16384" width="4.1640625" style="374"/>
  </cols>
  <sheetData>
    <row r="1" spans="1:135" ht="30" customHeight="1">
      <c r="B1" s="845"/>
      <c r="E1" s="855" t="s">
        <v>2788</v>
      </c>
      <c r="F1" s="854"/>
      <c r="G1" s="854"/>
      <c r="H1" s="854"/>
      <c r="I1" s="854"/>
      <c r="J1" s="854"/>
      <c r="K1" s="854"/>
      <c r="L1" s="854"/>
      <c r="M1" s="854"/>
      <c r="N1" s="854"/>
      <c r="O1" s="854"/>
      <c r="P1" s="854"/>
      <c r="Q1" s="854"/>
      <c r="R1" s="854"/>
      <c r="S1" s="854"/>
      <c r="T1" s="854"/>
      <c r="U1" s="854"/>
      <c r="V1" s="854"/>
      <c r="W1" s="854"/>
      <c r="X1" s="854"/>
      <c r="Y1" s="854"/>
      <c r="Z1" s="854"/>
      <c r="AA1" s="854"/>
      <c r="AB1" s="854"/>
      <c r="AC1" s="854"/>
      <c r="AD1" s="854"/>
    </row>
    <row r="2" spans="1:135" ht="28" customHeight="1" thickBot="1">
      <c r="E2" s="1139"/>
      <c r="F2" s="1139"/>
      <c r="G2" s="1139"/>
      <c r="H2" s="1139"/>
      <c r="I2" s="1139"/>
      <c r="J2" s="1139"/>
      <c r="K2" s="1139"/>
      <c r="L2" s="1139"/>
      <c r="M2" s="1139"/>
      <c r="N2" s="1139"/>
      <c r="O2" s="1139"/>
      <c r="P2" s="1139"/>
      <c r="Q2" s="1139"/>
      <c r="R2" s="1139"/>
      <c r="S2" s="1139"/>
      <c r="T2" s="1139"/>
      <c r="U2" s="1139"/>
      <c r="V2" s="1139"/>
      <c r="W2" s="1139"/>
      <c r="X2" s="1139"/>
      <c r="Y2" s="1139"/>
      <c r="Z2" s="1139"/>
      <c r="AA2" s="1139"/>
      <c r="AB2" s="1139"/>
      <c r="AC2" s="1139"/>
      <c r="AD2" s="1139"/>
      <c r="AI2" s="1005"/>
      <c r="AJ2" s="381" t="s">
        <v>2358</v>
      </c>
      <c r="AK2" s="915"/>
      <c r="AL2" s="915"/>
      <c r="AM2" s="915"/>
      <c r="AN2" s="915"/>
      <c r="AO2" s="378" t="s">
        <v>2740</v>
      </c>
    </row>
    <row r="3" spans="1:135" s="390" customFormat="1" ht="35" customHeight="1">
      <c r="B3" s="713"/>
      <c r="C3" s="713"/>
      <c r="D3" s="713"/>
      <c r="E3" s="245"/>
      <c r="F3" s="243"/>
      <c r="G3" s="1375"/>
      <c r="H3" s="1375"/>
      <c r="I3" s="1375"/>
      <c r="J3" s="1375"/>
      <c r="K3" s="1375"/>
      <c r="L3" s="1375"/>
      <c r="M3" s="1375"/>
      <c r="N3" s="1375"/>
      <c r="O3" s="1375"/>
      <c r="P3" s="1375"/>
      <c r="Q3" s="1375"/>
      <c r="R3" s="1375"/>
      <c r="S3" s="1375"/>
      <c r="T3" s="1375"/>
      <c r="U3" s="1375"/>
      <c r="V3" s="1375"/>
      <c r="W3" s="1375"/>
      <c r="X3" s="1375"/>
      <c r="Y3" s="1375"/>
      <c r="Z3" s="1375"/>
      <c r="AA3" s="1375"/>
      <c r="AB3" s="1375"/>
      <c r="AC3" s="359"/>
      <c r="AD3" s="246"/>
      <c r="AE3" s="372"/>
      <c r="AH3" s="667"/>
      <c r="AI3" s="1005"/>
      <c r="AJ3" s="953"/>
      <c r="AK3" s="915"/>
      <c r="AL3" s="915"/>
      <c r="AM3" s="915"/>
      <c r="AN3" s="915"/>
      <c r="AO3" s="378"/>
      <c r="AP3" s="378"/>
      <c r="AQ3" s="378"/>
      <c r="AR3" s="378"/>
      <c r="AS3" s="378"/>
      <c r="AT3" s="378"/>
      <c r="AU3" s="378"/>
      <c r="AV3" s="378"/>
      <c r="AW3" s="378"/>
      <c r="AX3" s="378"/>
      <c r="AY3" s="378"/>
      <c r="AZ3" s="378"/>
      <c r="BA3" s="378"/>
      <c r="BB3" s="378"/>
      <c r="BC3" s="378"/>
      <c r="BD3" s="378"/>
      <c r="BE3" s="378"/>
      <c r="BF3" s="378"/>
      <c r="BG3" s="378"/>
      <c r="BH3" s="378"/>
      <c r="BI3" s="378"/>
      <c r="BJ3" s="378"/>
      <c r="BK3" s="378"/>
      <c r="BL3" s="378"/>
      <c r="BM3" s="378"/>
      <c r="BN3" s="378"/>
      <c r="BO3" s="378"/>
      <c r="BP3" s="378"/>
      <c r="BQ3" s="378"/>
      <c r="BR3" s="378"/>
      <c r="BS3" s="378"/>
      <c r="BT3" s="378"/>
      <c r="BU3" s="378"/>
      <c r="BV3" s="378"/>
      <c r="BW3" s="378"/>
      <c r="BX3" s="378"/>
      <c r="BY3" s="378"/>
      <c r="BZ3" s="378"/>
      <c r="CA3" s="378"/>
      <c r="CB3" s="378"/>
      <c r="CC3" s="378"/>
      <c r="CD3" s="378"/>
      <c r="CE3" s="378"/>
      <c r="CF3" s="378"/>
      <c r="CG3" s="378"/>
      <c r="CH3" s="378"/>
      <c r="CI3" s="378"/>
      <c r="CJ3" s="378"/>
      <c r="CK3" s="378"/>
      <c r="CL3" s="378"/>
      <c r="CM3" s="378"/>
      <c r="CN3" s="378"/>
      <c r="CO3" s="378"/>
      <c r="CP3" s="378"/>
      <c r="CQ3" s="378"/>
      <c r="CR3" s="378"/>
      <c r="CS3" s="378"/>
      <c r="CT3" s="378"/>
      <c r="CU3" s="378"/>
      <c r="CV3" s="378"/>
      <c r="CW3" s="378"/>
      <c r="CX3" s="378"/>
      <c r="CY3" s="378"/>
      <c r="CZ3" s="378"/>
      <c r="DA3" s="378"/>
      <c r="DB3" s="378"/>
      <c r="DC3" s="378"/>
      <c r="DD3" s="378"/>
      <c r="DE3" s="378"/>
      <c r="DF3" s="378"/>
      <c r="DG3" s="378"/>
      <c r="DH3" s="378"/>
      <c r="DI3" s="378"/>
      <c r="DJ3" s="378"/>
      <c r="DK3" s="378"/>
      <c r="DL3" s="378"/>
      <c r="DM3" s="378"/>
      <c r="DN3" s="378"/>
      <c r="DO3" s="378"/>
      <c r="DP3" s="378"/>
      <c r="DQ3" s="378"/>
      <c r="DR3" s="378"/>
      <c r="DS3" s="378"/>
      <c r="DT3" s="378"/>
      <c r="DU3" s="378"/>
      <c r="DV3" s="378"/>
      <c r="DW3" s="378"/>
      <c r="DX3" s="378"/>
      <c r="DY3" s="378"/>
      <c r="DZ3" s="378"/>
      <c r="EA3" s="378"/>
      <c r="EB3" s="378"/>
      <c r="EC3" s="378"/>
      <c r="ED3" s="378"/>
      <c r="EE3" s="378"/>
    </row>
    <row r="4" spans="1:135" s="382" customFormat="1" ht="21" customHeight="1" thickBot="1">
      <c r="B4" s="713"/>
      <c r="C4" s="713"/>
      <c r="D4" s="713"/>
      <c r="E4" s="247"/>
      <c r="F4" s="243"/>
      <c r="G4" s="913" t="s">
        <v>2000</v>
      </c>
      <c r="H4" s="1381"/>
      <c r="I4" s="1381"/>
      <c r="J4" s="1381"/>
      <c r="K4" s="1381"/>
      <c r="L4" s="1381"/>
      <c r="M4" s="1383"/>
      <c r="N4" s="1383"/>
      <c r="O4" s="1383"/>
      <c r="P4" s="1383"/>
      <c r="Q4" s="1383"/>
      <c r="R4" s="1383"/>
      <c r="S4" s="1383"/>
      <c r="T4" s="1383"/>
      <c r="U4" s="1383"/>
      <c r="V4" s="1383"/>
      <c r="W4" s="1382" t="s">
        <v>1999</v>
      </c>
      <c r="X4" s="1382"/>
      <c r="Y4" s="1382"/>
      <c r="Z4" s="1382"/>
      <c r="AA4" s="1376"/>
      <c r="AB4" s="1376"/>
      <c r="AC4" s="248"/>
      <c r="AD4" s="249"/>
      <c r="AE4" s="372"/>
      <c r="AH4" s="667"/>
      <c r="AI4" s="1005"/>
      <c r="AJ4" s="952" t="s">
        <v>2359</v>
      </c>
      <c r="AK4" s="915"/>
      <c r="AL4" s="915"/>
      <c r="AM4" s="915"/>
      <c r="AN4" s="915"/>
      <c r="AP4" s="1015"/>
      <c r="AQ4" s="378"/>
      <c r="AR4" s="1015"/>
      <c r="AS4" s="1015"/>
      <c r="AT4" s="378"/>
      <c r="AU4" s="378"/>
      <c r="AV4" s="378"/>
      <c r="AW4" s="378"/>
      <c r="AX4" s="378"/>
      <c r="AY4" s="378"/>
      <c r="AZ4" s="378"/>
      <c r="BA4" s="378"/>
      <c r="BB4" s="378"/>
      <c r="BC4" s="378"/>
      <c r="BD4" s="378"/>
      <c r="BE4" s="378"/>
      <c r="BF4" s="378"/>
      <c r="BG4" s="378"/>
      <c r="BH4" s="378"/>
      <c r="BI4" s="378"/>
      <c r="BJ4" s="378"/>
      <c r="BK4" s="378"/>
      <c r="BL4" s="378"/>
      <c r="BM4" s="378"/>
      <c r="BN4" s="378"/>
      <c r="BO4" s="378"/>
      <c r="BP4" s="378"/>
      <c r="BQ4" s="378"/>
      <c r="BR4" s="378"/>
      <c r="BS4" s="378"/>
      <c r="BT4" s="378"/>
      <c r="BU4" s="378"/>
      <c r="BV4" s="378"/>
      <c r="BW4" s="378"/>
      <c r="BX4" s="378"/>
      <c r="BY4" s="378"/>
      <c r="BZ4" s="378"/>
      <c r="CA4" s="378"/>
      <c r="CB4" s="378"/>
      <c r="CC4" s="378"/>
      <c r="CD4" s="378"/>
      <c r="CE4" s="378"/>
      <c r="CF4" s="378"/>
      <c r="CG4" s="378"/>
      <c r="CH4" s="378"/>
      <c r="CI4" s="378"/>
      <c r="CJ4" s="378"/>
      <c r="CK4" s="378"/>
      <c r="CL4" s="378"/>
      <c r="CM4" s="378"/>
      <c r="CN4" s="378"/>
      <c r="CO4" s="378"/>
      <c r="CP4" s="378"/>
      <c r="CQ4" s="378"/>
      <c r="CR4" s="378"/>
      <c r="CS4" s="378"/>
      <c r="CT4" s="378"/>
      <c r="CU4" s="378"/>
      <c r="CV4" s="378"/>
      <c r="CW4" s="378"/>
      <c r="CX4" s="378"/>
      <c r="CY4" s="378"/>
      <c r="CZ4" s="378"/>
      <c r="DA4" s="378"/>
      <c r="DB4" s="378"/>
      <c r="DC4" s="378"/>
      <c r="DD4" s="378"/>
      <c r="DE4" s="378"/>
      <c r="DF4" s="378"/>
      <c r="DG4" s="378"/>
      <c r="DH4" s="378"/>
      <c r="DI4" s="378"/>
      <c r="DJ4" s="378"/>
      <c r="DK4" s="378"/>
      <c r="DL4" s="378"/>
      <c r="DM4" s="378"/>
      <c r="DN4" s="378"/>
      <c r="DO4" s="378"/>
      <c r="DP4" s="378"/>
      <c r="DQ4" s="378"/>
      <c r="DR4" s="378"/>
      <c r="DS4" s="378"/>
      <c r="DT4" s="378"/>
      <c r="DU4" s="378"/>
      <c r="DV4" s="378"/>
      <c r="DW4" s="378"/>
      <c r="DX4" s="378"/>
      <c r="DY4" s="378"/>
      <c r="DZ4" s="378"/>
      <c r="EA4" s="378"/>
      <c r="EB4" s="378"/>
      <c r="EC4" s="378"/>
      <c r="ED4" s="378"/>
      <c r="EE4" s="378"/>
    </row>
    <row r="5" spans="1:135" s="389" customFormat="1" ht="24" customHeight="1">
      <c r="B5" s="713"/>
      <c r="C5" s="713"/>
      <c r="D5" s="713"/>
      <c r="E5" s="244"/>
      <c r="F5" s="353"/>
      <c r="G5" s="990" t="s">
        <v>2232</v>
      </c>
      <c r="H5" s="1170"/>
      <c r="I5" s="1170"/>
      <c r="J5" s="1170"/>
      <c r="K5" s="1170"/>
      <c r="L5" s="1170"/>
      <c r="M5" s="1170"/>
      <c r="N5" s="1170"/>
      <c r="O5" s="1170"/>
      <c r="P5" s="1170"/>
      <c r="Q5" s="994" t="s">
        <v>2238</v>
      </c>
      <c r="R5" s="1170"/>
      <c r="S5" s="1170"/>
      <c r="T5" s="1170"/>
      <c r="U5" s="1170"/>
      <c r="V5" s="994" t="s">
        <v>2239</v>
      </c>
      <c r="W5" s="978"/>
      <c r="X5" s="1451" t="s">
        <v>2018</v>
      </c>
      <c r="Y5" s="1452"/>
      <c r="Z5" s="1452"/>
      <c r="AA5" s="1452"/>
      <c r="AB5" s="1453"/>
      <c r="AC5" s="346"/>
      <c r="AD5" s="244"/>
      <c r="AH5" s="667"/>
      <c r="AI5" s="1005"/>
      <c r="AS5" s="378"/>
      <c r="AT5" s="378"/>
      <c r="AU5" s="378"/>
      <c r="AV5" s="378"/>
      <c r="AW5" s="378"/>
      <c r="AX5" s="378"/>
      <c r="AY5" s="378"/>
      <c r="AZ5" s="378"/>
      <c r="BA5" s="378"/>
      <c r="BB5" s="378"/>
      <c r="BC5" s="378"/>
      <c r="BD5" s="378"/>
      <c r="BE5" s="378"/>
      <c r="BF5" s="378"/>
      <c r="BG5" s="378"/>
      <c r="BH5" s="378"/>
      <c r="BI5" s="378"/>
      <c r="BJ5" s="378"/>
      <c r="BK5" s="378"/>
      <c r="BL5" s="378"/>
      <c r="BM5" s="378"/>
      <c r="BN5" s="378"/>
      <c r="BO5" s="378"/>
      <c r="BP5" s="378"/>
      <c r="BQ5" s="378"/>
      <c r="BR5" s="378"/>
      <c r="BS5" s="378"/>
      <c r="BT5" s="378"/>
      <c r="BU5" s="378"/>
      <c r="BV5" s="378"/>
      <c r="BW5" s="378"/>
      <c r="BX5" s="378"/>
      <c r="BY5" s="378"/>
      <c r="BZ5" s="378"/>
      <c r="CA5" s="378"/>
      <c r="CB5" s="378"/>
      <c r="CC5" s="378"/>
      <c r="CD5" s="378"/>
      <c r="CE5" s="378"/>
      <c r="CF5" s="378"/>
      <c r="CG5" s="378"/>
      <c r="CH5" s="378"/>
      <c r="CI5" s="378"/>
      <c r="CJ5" s="378"/>
      <c r="CK5" s="378"/>
      <c r="CL5" s="378"/>
      <c r="CM5" s="378"/>
      <c r="CN5" s="378"/>
      <c r="CO5" s="378"/>
      <c r="CP5" s="378"/>
      <c r="CQ5" s="378"/>
      <c r="CR5" s="378"/>
      <c r="CS5" s="378"/>
      <c r="CT5" s="378"/>
      <c r="CU5" s="378"/>
      <c r="CV5" s="378"/>
      <c r="CW5" s="378"/>
      <c r="CX5" s="378"/>
      <c r="CY5" s="378"/>
      <c r="CZ5" s="378"/>
      <c r="DA5" s="378"/>
      <c r="DB5" s="378"/>
      <c r="DC5" s="378"/>
      <c r="DD5" s="378"/>
      <c r="DE5" s="378"/>
      <c r="DF5" s="378"/>
      <c r="DG5" s="378"/>
      <c r="DH5" s="378"/>
      <c r="DI5" s="378"/>
      <c r="DJ5" s="378"/>
      <c r="DK5" s="378"/>
      <c r="DL5" s="378"/>
      <c r="DM5" s="378"/>
      <c r="DN5" s="378"/>
      <c r="DO5" s="378"/>
      <c r="DP5" s="378"/>
      <c r="DQ5" s="378"/>
      <c r="DR5" s="378"/>
      <c r="DS5" s="378"/>
      <c r="DT5" s="378"/>
      <c r="DU5" s="378"/>
      <c r="DV5" s="378"/>
      <c r="DW5" s="378"/>
      <c r="DX5" s="378"/>
      <c r="DY5" s="378"/>
      <c r="DZ5" s="378"/>
      <c r="EA5" s="378"/>
      <c r="EB5" s="378"/>
      <c r="EC5" s="378"/>
      <c r="ED5" s="378"/>
      <c r="EE5" s="378"/>
    </row>
    <row r="6" spans="1:135" s="389" customFormat="1" ht="24" customHeight="1" thickBot="1">
      <c r="B6" s="713"/>
      <c r="C6" s="713"/>
      <c r="D6" s="713"/>
      <c r="E6" s="244"/>
      <c r="F6" s="353"/>
      <c r="G6" s="991" t="s">
        <v>2233</v>
      </c>
      <c r="H6" s="1140" t="s">
        <v>78</v>
      </c>
      <c r="I6" s="1140"/>
      <c r="J6" s="1140"/>
      <c r="K6" s="1140"/>
      <c r="L6" s="1140"/>
      <c r="M6" s="1140"/>
      <c r="N6" s="1140"/>
      <c r="O6" s="995" t="s">
        <v>2236</v>
      </c>
      <c r="P6" s="980">
        <v>1</v>
      </c>
      <c r="Q6" s="1390" t="s">
        <v>2237</v>
      </c>
      <c r="R6" s="1391"/>
      <c r="S6" s="1389"/>
      <c r="T6" s="1389"/>
      <c r="U6" s="1389"/>
      <c r="V6" s="1389"/>
      <c r="W6" s="981"/>
      <c r="X6" s="1454"/>
      <c r="Y6" s="1455"/>
      <c r="Z6" s="1455"/>
      <c r="AA6" s="1455"/>
      <c r="AB6" s="1456"/>
      <c r="AC6" s="346"/>
      <c r="AD6" s="244"/>
      <c r="AE6" s="372"/>
      <c r="AH6" s="667"/>
      <c r="AI6" s="1004" t="str">
        <f>"Select Languages ("&amp;1+N19&amp;" Total)"</f>
        <v>Select Languages (1 Total)</v>
      </c>
      <c r="AJ6" s="985"/>
      <c r="AK6" s="985"/>
      <c r="AL6" s="985"/>
      <c r="AM6" s="985"/>
      <c r="AN6" s="985"/>
      <c r="AO6" s="985"/>
      <c r="AP6" s="985"/>
      <c r="AQ6" s="985"/>
      <c r="AR6" s="954" t="s">
        <v>2244</v>
      </c>
      <c r="AS6" s="985"/>
      <c r="AT6" s="985"/>
      <c r="AU6" s="378"/>
      <c r="BC6" s="378"/>
      <c r="BD6" s="378"/>
      <c r="BE6" s="378"/>
      <c r="BF6" s="378"/>
      <c r="BG6" s="378"/>
      <c r="BH6" s="378"/>
      <c r="BI6" s="378"/>
      <c r="BJ6" s="378"/>
      <c r="BK6" s="378"/>
      <c r="BL6" s="378"/>
      <c r="BM6" s="378"/>
      <c r="BN6" s="378"/>
      <c r="BO6" s="378"/>
      <c r="BP6" s="378"/>
      <c r="BQ6" s="378"/>
      <c r="BR6" s="378"/>
      <c r="BS6" s="378"/>
      <c r="BT6" s="378"/>
      <c r="BU6" s="378"/>
      <c r="BV6" s="378"/>
      <c r="BW6" s="378"/>
      <c r="BX6" s="378"/>
      <c r="BY6" s="378"/>
      <c r="BZ6" s="378"/>
      <c r="CA6" s="378"/>
      <c r="CB6" s="378"/>
      <c r="CC6" s="378"/>
      <c r="CD6" s="378"/>
      <c r="CE6" s="378"/>
      <c r="CF6" s="378"/>
      <c r="CG6" s="378"/>
      <c r="CH6" s="378"/>
      <c r="CI6" s="378"/>
      <c r="CJ6" s="378"/>
      <c r="CK6" s="378"/>
      <c r="CL6" s="378"/>
      <c r="CM6" s="378"/>
      <c r="CN6" s="378"/>
      <c r="CO6" s="378"/>
      <c r="CP6" s="378"/>
      <c r="CQ6" s="378"/>
      <c r="CR6" s="378"/>
      <c r="CS6" s="378"/>
      <c r="CT6" s="378"/>
      <c r="CU6" s="378"/>
      <c r="CV6" s="378"/>
      <c r="CW6" s="378"/>
      <c r="CX6" s="378"/>
      <c r="CY6" s="378"/>
      <c r="CZ6" s="378"/>
      <c r="DA6" s="378"/>
      <c r="DB6" s="378"/>
      <c r="DC6" s="378"/>
      <c r="DD6" s="378"/>
      <c r="DE6" s="378"/>
      <c r="DF6" s="378"/>
      <c r="DG6" s="378"/>
      <c r="DH6" s="378"/>
      <c r="DI6" s="378"/>
      <c r="DJ6" s="378"/>
      <c r="DK6" s="378"/>
      <c r="DL6" s="378"/>
      <c r="DM6" s="378"/>
      <c r="DN6" s="378"/>
      <c r="DO6" s="378"/>
      <c r="DP6" s="378"/>
      <c r="DQ6" s="378"/>
      <c r="DR6" s="378"/>
      <c r="DS6" s="378"/>
      <c r="DT6" s="378"/>
      <c r="DU6" s="378"/>
      <c r="DV6" s="378"/>
      <c r="DW6" s="378"/>
      <c r="DX6" s="378"/>
      <c r="DY6" s="378"/>
      <c r="DZ6" s="378"/>
      <c r="EA6" s="378"/>
      <c r="EB6" s="378"/>
      <c r="EC6" s="378"/>
      <c r="ED6" s="378"/>
      <c r="EE6" s="378"/>
    </row>
    <row r="7" spans="1:135" s="389" customFormat="1" ht="24" customHeight="1">
      <c r="B7" s="713"/>
      <c r="C7" s="713"/>
      <c r="D7" s="713"/>
      <c r="E7" s="244"/>
      <c r="F7" s="353"/>
      <c r="G7" s="987" t="s">
        <v>2240</v>
      </c>
      <c r="H7" s="1021"/>
      <c r="I7" s="1466"/>
      <c r="J7" s="1467"/>
      <c r="K7" s="992" t="s">
        <v>2616</v>
      </c>
      <c r="L7" s="1468"/>
      <c r="M7" s="1469"/>
      <c r="N7" s="1475" t="s">
        <v>2234</v>
      </c>
      <c r="O7" s="1476"/>
      <c r="P7" s="1481" t="str">
        <f>LANG_SELECTED</f>
        <v>Common</v>
      </c>
      <c r="Q7" s="1482"/>
      <c r="R7" s="1482"/>
      <c r="S7" s="1482"/>
      <c r="T7" s="1482"/>
      <c r="U7" s="1482"/>
      <c r="V7" s="1482"/>
      <c r="W7" s="1483"/>
      <c r="X7" s="1454"/>
      <c r="Y7" s="1455"/>
      <c r="Z7" s="1455"/>
      <c r="AA7" s="1455"/>
      <c r="AB7" s="1456"/>
      <c r="AC7" s="346"/>
      <c r="AD7" s="244"/>
      <c r="AE7" s="372"/>
      <c r="AH7" s="667"/>
      <c r="AI7" s="942"/>
      <c r="AJ7" s="942" t="str">
        <f>RACES!G60</f>
        <v>Common</v>
      </c>
      <c r="AK7" s="942"/>
      <c r="AL7" s="942"/>
      <c r="AM7" s="942"/>
      <c r="AN7" s="942"/>
      <c r="AO7" s="942" t="str">
        <f>RACES!G67</f>
        <v>Keltic (Goidelic)</v>
      </c>
      <c r="AP7" s="942"/>
      <c r="AQ7" s="942"/>
      <c r="AR7" s="942"/>
      <c r="AS7" s="942"/>
      <c r="AT7" s="942"/>
      <c r="AU7" s="378"/>
      <c r="BG7" s="378"/>
      <c r="BH7" s="378"/>
      <c r="BI7" s="378"/>
      <c r="BJ7" s="378"/>
      <c r="BK7" s="378"/>
      <c r="BL7" s="378"/>
      <c r="BM7" s="378"/>
      <c r="BN7" s="378"/>
      <c r="BO7" s="378"/>
      <c r="BP7" s="378"/>
      <c r="BQ7" s="378"/>
      <c r="BR7" s="378"/>
      <c r="BS7" s="378"/>
      <c r="BT7" s="378"/>
      <c r="BU7" s="378"/>
      <c r="BV7" s="378"/>
      <c r="BW7" s="378"/>
      <c r="BX7" s="378"/>
      <c r="BY7" s="378"/>
      <c r="BZ7" s="378"/>
      <c r="CA7" s="378"/>
      <c r="CB7" s="378"/>
      <c r="CC7" s="378"/>
      <c r="CD7" s="378"/>
      <c r="CE7" s="378"/>
      <c r="CF7" s="378"/>
      <c r="CG7" s="378"/>
      <c r="CH7" s="378"/>
      <c r="CI7" s="378"/>
      <c r="CJ7" s="378"/>
      <c r="CK7" s="378"/>
      <c r="CL7" s="378"/>
      <c r="CM7" s="378"/>
      <c r="CN7" s="378"/>
      <c r="CO7" s="378"/>
      <c r="CP7" s="378"/>
      <c r="CQ7" s="378"/>
      <c r="CR7" s="378"/>
      <c r="CS7" s="378"/>
      <c r="CT7" s="378"/>
      <c r="CU7" s="378"/>
      <c r="CV7" s="378"/>
      <c r="CW7" s="378"/>
      <c r="CX7" s="378"/>
      <c r="CY7" s="378"/>
      <c r="CZ7" s="378"/>
      <c r="DA7" s="378"/>
      <c r="DB7" s="378"/>
      <c r="DC7" s="378"/>
      <c r="DD7" s="378"/>
      <c r="DE7" s="378"/>
      <c r="DF7" s="378"/>
      <c r="DG7" s="378"/>
      <c r="DH7" s="378"/>
      <c r="DI7" s="378"/>
      <c r="DJ7" s="378"/>
      <c r="DK7" s="378"/>
      <c r="DL7" s="378"/>
      <c r="DM7" s="378"/>
      <c r="DN7" s="378"/>
      <c r="DO7" s="378"/>
      <c r="DP7" s="378"/>
      <c r="DQ7" s="378"/>
      <c r="DR7" s="378"/>
      <c r="DS7" s="378"/>
      <c r="DT7" s="378"/>
      <c r="DU7" s="378"/>
      <c r="DV7" s="378"/>
      <c r="DW7" s="378"/>
      <c r="DX7" s="378"/>
      <c r="DY7" s="378"/>
      <c r="DZ7" s="378"/>
      <c r="EA7" s="378"/>
      <c r="EB7" s="378"/>
      <c r="EC7" s="378"/>
      <c r="ED7" s="378"/>
      <c r="EE7" s="378"/>
    </row>
    <row r="8" spans="1:135" s="389" customFormat="1" ht="24" customHeight="1">
      <c r="B8" s="713"/>
      <c r="C8" s="713"/>
      <c r="D8" s="713"/>
      <c r="E8" s="244"/>
      <c r="F8" s="353"/>
      <c r="G8" s="988" t="s">
        <v>2241</v>
      </c>
      <c r="H8" s="1175"/>
      <c r="I8" s="1176"/>
      <c r="J8" s="1177"/>
      <c r="K8" s="993" t="s">
        <v>2487</v>
      </c>
      <c r="L8" s="1178"/>
      <c r="M8" s="1179"/>
      <c r="N8" s="1477"/>
      <c r="O8" s="1478"/>
      <c r="P8" s="1484"/>
      <c r="Q8" s="1485"/>
      <c r="R8" s="1485"/>
      <c r="S8" s="1485"/>
      <c r="T8" s="1485"/>
      <c r="U8" s="1485"/>
      <c r="V8" s="1485"/>
      <c r="W8" s="1486"/>
      <c r="X8" s="1454"/>
      <c r="Y8" s="1455"/>
      <c r="Z8" s="1455"/>
      <c r="AA8" s="1455"/>
      <c r="AB8" s="1456"/>
      <c r="AC8" s="346"/>
      <c r="AD8" s="244"/>
      <c r="AE8" s="372"/>
      <c r="AH8" s="667"/>
      <c r="AI8" s="942"/>
      <c r="AJ8" s="942" t="str">
        <f>RACES!G61</f>
        <v>Esquimaux (Coastal)</v>
      </c>
      <c r="AK8" s="942"/>
      <c r="AL8" s="942"/>
      <c r="AM8" s="942"/>
      <c r="AN8" s="942"/>
      <c r="AO8" s="942" t="str">
        <f>RACES!G68</f>
        <v>Keltic (Pictish)</v>
      </c>
      <c r="AP8" s="942"/>
      <c r="AQ8" s="942"/>
      <c r="AR8" s="942"/>
      <c r="AS8" s="942"/>
      <c r="AT8" s="942"/>
      <c r="AU8" s="378"/>
      <c r="BG8" s="378"/>
      <c r="BH8" s="378"/>
      <c r="BI8" s="378"/>
      <c r="BJ8" s="378"/>
      <c r="BK8" s="378"/>
      <c r="BL8" s="378"/>
      <c r="BM8" s="378"/>
      <c r="BN8" s="378"/>
      <c r="BO8" s="378"/>
      <c r="BP8" s="378"/>
      <c r="BQ8" s="378"/>
      <c r="BR8" s="378"/>
      <c r="BS8" s="378"/>
      <c r="BT8" s="378"/>
      <c r="BU8" s="378"/>
      <c r="BV8" s="378"/>
      <c r="BW8" s="378"/>
      <c r="BX8" s="378"/>
      <c r="BY8" s="378"/>
      <c r="BZ8" s="378"/>
      <c r="CA8" s="378"/>
      <c r="CB8" s="378"/>
      <c r="CC8" s="378"/>
      <c r="CD8" s="378"/>
      <c r="CE8" s="378"/>
      <c r="CF8" s="378"/>
      <c r="CG8" s="378"/>
      <c r="CH8" s="378"/>
      <c r="CI8" s="378"/>
      <c r="CJ8" s="378"/>
      <c r="CK8" s="378"/>
      <c r="CL8" s="378"/>
      <c r="CM8" s="378"/>
      <c r="CN8" s="378"/>
      <c r="CO8" s="378"/>
      <c r="CP8" s="378"/>
      <c r="CQ8" s="378"/>
      <c r="CR8" s="378"/>
      <c r="CS8" s="378"/>
      <c r="CT8" s="378"/>
      <c r="CU8" s="378"/>
      <c r="CV8" s="378"/>
      <c r="CW8" s="378"/>
      <c r="CX8" s="378"/>
      <c r="CY8" s="378"/>
      <c r="CZ8" s="378"/>
      <c r="DA8" s="378"/>
      <c r="DB8" s="378"/>
      <c r="DC8" s="378"/>
      <c r="DD8" s="378"/>
      <c r="DE8" s="378"/>
      <c r="DF8" s="378"/>
      <c r="DG8" s="378"/>
      <c r="DH8" s="378"/>
      <c r="DI8" s="378"/>
      <c r="DJ8" s="378"/>
      <c r="DK8" s="378"/>
      <c r="DL8" s="378"/>
      <c r="DM8" s="378"/>
      <c r="DN8" s="378"/>
      <c r="DO8" s="378"/>
      <c r="DP8" s="378"/>
      <c r="DQ8" s="378"/>
      <c r="DR8" s="378"/>
      <c r="DS8" s="378"/>
      <c r="DT8" s="378"/>
      <c r="DU8" s="378"/>
      <c r="DV8" s="378"/>
      <c r="DW8" s="378"/>
      <c r="DX8" s="378"/>
      <c r="DY8" s="378"/>
      <c r="DZ8" s="378"/>
      <c r="EA8" s="378"/>
      <c r="EB8" s="378"/>
      <c r="EC8" s="378"/>
      <c r="ED8" s="378"/>
      <c r="EE8" s="378"/>
    </row>
    <row r="9" spans="1:135" s="389" customFormat="1" ht="24" customHeight="1">
      <c r="B9" s="713"/>
      <c r="C9" s="713"/>
      <c r="D9" s="713"/>
      <c r="E9" s="244"/>
      <c r="F9" s="353"/>
      <c r="G9" s="989" t="s">
        <v>2242</v>
      </c>
      <c r="H9" s="1472"/>
      <c r="I9" s="1473"/>
      <c r="J9" s="1474"/>
      <c r="K9" s="993" t="s">
        <v>2488</v>
      </c>
      <c r="L9" s="1470"/>
      <c r="M9" s="1471"/>
      <c r="N9" s="1479"/>
      <c r="O9" s="1480"/>
      <c r="P9" s="1487"/>
      <c r="Q9" s="1488"/>
      <c r="R9" s="1488"/>
      <c r="S9" s="1488"/>
      <c r="T9" s="1488"/>
      <c r="U9" s="1488"/>
      <c r="V9" s="1488"/>
      <c r="W9" s="1489"/>
      <c r="X9" s="1454"/>
      <c r="Y9" s="1455"/>
      <c r="Z9" s="1455"/>
      <c r="AA9" s="1455"/>
      <c r="AB9" s="1456"/>
      <c r="AC9" s="346"/>
      <c r="AD9" s="244"/>
      <c r="AE9" s="372"/>
      <c r="AH9" s="667"/>
      <c r="AI9" s="942"/>
      <c r="AJ9" s="942" t="str">
        <f>RACES!G62</f>
        <v>Esquimaux (Tundra)</v>
      </c>
      <c r="AK9" s="942"/>
      <c r="AL9" s="942"/>
      <c r="AM9" s="942"/>
      <c r="AN9" s="942"/>
      <c r="AO9" s="942" t="str">
        <f>RACES!G69</f>
        <v>Old Norse</v>
      </c>
      <c r="AP9" s="942"/>
      <c r="AQ9" s="942"/>
      <c r="AR9" s="942"/>
      <c r="AS9" s="942"/>
      <c r="AT9" s="942"/>
      <c r="AU9" s="378"/>
      <c r="BG9" s="378"/>
      <c r="BH9" s="378"/>
      <c r="BI9" s="378"/>
      <c r="BJ9" s="378"/>
      <c r="BK9" s="378"/>
      <c r="BL9" s="378"/>
      <c r="BM9" s="378"/>
      <c r="BN9" s="378"/>
      <c r="BO9" s="378"/>
      <c r="BP9" s="378"/>
      <c r="BQ9" s="378"/>
      <c r="BR9" s="378"/>
      <c r="BS9" s="378"/>
      <c r="BT9" s="378"/>
      <c r="BU9" s="378"/>
      <c r="BV9" s="378"/>
      <c r="BW9" s="378"/>
      <c r="BX9" s="378"/>
      <c r="BY9" s="378"/>
      <c r="BZ9" s="378"/>
      <c r="CA9" s="378"/>
      <c r="CB9" s="378"/>
      <c r="CC9" s="378"/>
      <c r="CD9" s="378"/>
      <c r="CE9" s="378"/>
      <c r="CF9" s="378"/>
      <c r="CG9" s="378"/>
      <c r="CH9" s="378"/>
      <c r="CI9" s="378"/>
      <c r="CJ9" s="378"/>
      <c r="CK9" s="378"/>
      <c r="CL9" s="378"/>
      <c r="CM9" s="378"/>
      <c r="CN9" s="378"/>
      <c r="CO9" s="378"/>
      <c r="CP9" s="378"/>
      <c r="CQ9" s="378"/>
      <c r="CR9" s="378"/>
      <c r="CS9" s="378"/>
      <c r="CT9" s="378"/>
      <c r="CU9" s="378"/>
      <c r="CV9" s="378"/>
      <c r="CW9" s="378"/>
      <c r="CX9" s="378"/>
      <c r="CY9" s="378"/>
      <c r="CZ9" s="378"/>
      <c r="DA9" s="378"/>
      <c r="DB9" s="378"/>
      <c r="DC9" s="378"/>
      <c r="DD9" s="378"/>
      <c r="DE9" s="378"/>
      <c r="DF9" s="378"/>
      <c r="DG9" s="378"/>
      <c r="DH9" s="378"/>
      <c r="DI9" s="378"/>
      <c r="DJ9" s="378"/>
      <c r="DK9" s="378"/>
      <c r="DL9" s="378"/>
      <c r="DM9" s="378"/>
      <c r="DN9" s="378"/>
      <c r="DO9" s="378"/>
      <c r="DP9" s="378"/>
      <c r="DQ9" s="378"/>
      <c r="DR9" s="378"/>
      <c r="DS9" s="378"/>
      <c r="DT9" s="378"/>
      <c r="DU9" s="378"/>
      <c r="DV9" s="378"/>
      <c r="DW9" s="378"/>
      <c r="DX9" s="378"/>
      <c r="DY9" s="378"/>
      <c r="DZ9" s="378"/>
      <c r="EA9" s="378"/>
      <c r="EB9" s="378"/>
      <c r="EC9" s="378"/>
      <c r="ED9" s="378"/>
      <c r="EE9" s="378"/>
    </row>
    <row r="10" spans="1:135" s="389" customFormat="1" ht="24" customHeight="1">
      <c r="B10" s="713"/>
      <c r="C10" s="713"/>
      <c r="D10" s="713"/>
      <c r="E10" s="244"/>
      <c r="F10" s="353"/>
      <c r="G10" s="1078" t="s">
        <v>2606</v>
      </c>
      <c r="H10" s="1079"/>
      <c r="I10" s="1084"/>
      <c r="J10" s="1085"/>
      <c r="K10" s="1085"/>
      <c r="L10" s="1085"/>
      <c r="M10" s="1085"/>
      <c r="N10" s="1085"/>
      <c r="O10" s="1085"/>
      <c r="P10" s="1085"/>
      <c r="Q10" s="1085"/>
      <c r="R10" s="1085"/>
      <c r="S10" s="1085"/>
      <c r="T10" s="1085"/>
      <c r="U10" s="1085"/>
      <c r="V10" s="1085"/>
      <c r="W10" s="1086"/>
      <c r="X10" s="1454"/>
      <c r="Y10" s="1455"/>
      <c r="Z10" s="1455"/>
      <c r="AA10" s="1455"/>
      <c r="AB10" s="1456"/>
      <c r="AC10" s="346"/>
      <c r="AD10" s="244"/>
      <c r="AE10" s="372"/>
      <c r="AH10" s="667"/>
      <c r="AI10" s="942"/>
      <c r="AJ10" s="942" t="str">
        <f>RACES!G63</f>
        <v>Hellenic (Amazonian)</v>
      </c>
      <c r="AK10" s="942"/>
      <c r="AL10" s="942"/>
      <c r="AM10" s="942"/>
      <c r="AN10" s="942"/>
      <c r="AO10" s="942" t="str">
        <f>RACES!G70</f>
        <v>Thracian (Ixian)</v>
      </c>
      <c r="AP10" s="942"/>
      <c r="AQ10" s="942"/>
      <c r="AR10" s="942"/>
      <c r="AS10" s="942"/>
      <c r="AT10" s="942"/>
      <c r="AU10" s="378"/>
      <c r="AV10" s="378"/>
      <c r="AW10" s="378"/>
      <c r="AX10" s="378"/>
      <c r="BG10" s="378"/>
      <c r="BH10" s="378"/>
      <c r="BI10" s="378"/>
      <c r="BJ10" s="378"/>
      <c r="BK10" s="378"/>
      <c r="BL10" s="378"/>
      <c r="BM10" s="378"/>
      <c r="BN10" s="378"/>
      <c r="BO10" s="378"/>
      <c r="BP10" s="378"/>
      <c r="BQ10" s="378"/>
      <c r="BR10" s="378"/>
      <c r="BS10" s="378"/>
      <c r="BT10" s="378"/>
      <c r="BU10" s="378"/>
      <c r="BV10" s="378"/>
      <c r="BW10" s="378"/>
      <c r="BX10" s="378"/>
      <c r="BY10" s="378"/>
      <c r="BZ10" s="378"/>
      <c r="CA10" s="378"/>
      <c r="CB10" s="378"/>
      <c r="CC10" s="378"/>
      <c r="CD10" s="378"/>
      <c r="CE10" s="378"/>
      <c r="CF10" s="378"/>
      <c r="CG10" s="378"/>
      <c r="CH10" s="378"/>
      <c r="CI10" s="378"/>
      <c r="CJ10" s="378"/>
      <c r="CK10" s="378"/>
      <c r="CL10" s="378"/>
      <c r="CM10" s="378"/>
      <c r="CN10" s="378"/>
      <c r="CO10" s="378"/>
      <c r="CP10" s="378"/>
      <c r="CQ10" s="378"/>
      <c r="CR10" s="378"/>
      <c r="CS10" s="378"/>
      <c r="CT10" s="378"/>
      <c r="CU10" s="378"/>
      <c r="CV10" s="378"/>
      <c r="CW10" s="378"/>
      <c r="CX10" s="378"/>
      <c r="CY10" s="378"/>
      <c r="CZ10" s="378"/>
      <c r="DA10" s="378"/>
      <c r="DB10" s="378"/>
      <c r="DC10" s="378"/>
      <c r="DD10" s="378"/>
      <c r="DE10" s="378"/>
      <c r="DF10" s="378"/>
      <c r="DG10" s="378"/>
      <c r="DH10" s="378"/>
      <c r="DI10" s="378"/>
      <c r="DJ10" s="378"/>
      <c r="DK10" s="378"/>
      <c r="DL10" s="378"/>
      <c r="DM10" s="378"/>
      <c r="DN10" s="378"/>
      <c r="DO10" s="378"/>
      <c r="DP10" s="378"/>
      <c r="DQ10" s="378"/>
      <c r="DR10" s="378"/>
      <c r="DS10" s="378"/>
      <c r="DT10" s="378"/>
      <c r="DU10" s="378"/>
      <c r="DV10" s="378"/>
      <c r="DW10" s="378"/>
      <c r="DX10" s="378"/>
      <c r="DY10" s="378"/>
      <c r="DZ10" s="378"/>
      <c r="EA10" s="378"/>
      <c r="EB10" s="378"/>
      <c r="EC10" s="378"/>
      <c r="ED10" s="378"/>
      <c r="EE10" s="378"/>
    </row>
    <row r="11" spans="1:135" s="389" customFormat="1" ht="24" customHeight="1">
      <c r="B11" s="713"/>
      <c r="C11" s="713"/>
      <c r="D11" s="713"/>
      <c r="E11" s="244"/>
      <c r="F11" s="353"/>
      <c r="G11" s="1080"/>
      <c r="H11" s="1081"/>
      <c r="I11" s="1087"/>
      <c r="J11" s="1088"/>
      <c r="K11" s="1088"/>
      <c r="L11" s="1088"/>
      <c r="M11" s="1088"/>
      <c r="N11" s="1088"/>
      <c r="O11" s="1088"/>
      <c r="P11" s="1088"/>
      <c r="Q11" s="1088"/>
      <c r="R11" s="1088"/>
      <c r="S11" s="1088"/>
      <c r="T11" s="1088"/>
      <c r="U11" s="1088"/>
      <c r="V11" s="1088"/>
      <c r="W11" s="1089"/>
      <c r="X11" s="1454"/>
      <c r="Y11" s="1455"/>
      <c r="Z11" s="1455"/>
      <c r="AA11" s="1455"/>
      <c r="AB11" s="1456"/>
      <c r="AC11" s="346"/>
      <c r="AD11" s="244"/>
      <c r="AE11" s="372"/>
      <c r="AH11" s="667"/>
      <c r="AI11" s="942"/>
      <c r="AJ11" s="942" t="str">
        <f>RACES!G64</f>
        <v>Hellenic (Atlantean)</v>
      </c>
      <c r="AK11" s="942"/>
      <c r="AL11" s="942"/>
      <c r="AM11" s="942"/>
      <c r="AN11" s="942"/>
      <c r="AO11" s="942" t="str">
        <f>RACES!G71</f>
        <v>Thracian (Kimmerian)</v>
      </c>
      <c r="AP11" s="942"/>
      <c r="AQ11" s="942"/>
      <c r="AR11" s="942"/>
      <c r="AS11" s="942"/>
      <c r="AT11" s="942"/>
      <c r="AU11" s="378"/>
      <c r="AV11" s="378"/>
      <c r="AW11" s="378"/>
      <c r="AX11" s="378"/>
      <c r="BG11" s="378"/>
      <c r="BH11" s="378"/>
      <c r="BI11" s="378"/>
      <c r="BJ11" s="378"/>
      <c r="BK11" s="378"/>
      <c r="BL11" s="378"/>
      <c r="BM11" s="378"/>
      <c r="BN11" s="378"/>
      <c r="BO11" s="378"/>
      <c r="BP11" s="378"/>
      <c r="BQ11" s="378"/>
      <c r="BR11" s="378"/>
      <c r="BS11" s="378"/>
      <c r="BT11" s="378"/>
      <c r="BU11" s="378"/>
      <c r="BV11" s="378"/>
      <c r="BW11" s="378"/>
      <c r="BX11" s="378"/>
      <c r="BY11" s="378"/>
      <c r="BZ11" s="378"/>
      <c r="CA11" s="378"/>
      <c r="CB11" s="378"/>
      <c r="CC11" s="378"/>
      <c r="CD11" s="378"/>
      <c r="CE11" s="378"/>
      <c r="CF11" s="378"/>
      <c r="CG11" s="378"/>
      <c r="CH11" s="378"/>
      <c r="CI11" s="378"/>
      <c r="CJ11" s="378"/>
      <c r="CK11" s="378"/>
      <c r="CL11" s="378"/>
      <c r="CM11" s="378"/>
      <c r="CN11" s="378"/>
      <c r="CO11" s="378"/>
      <c r="CP11" s="378"/>
      <c r="CQ11" s="378"/>
      <c r="CR11" s="378"/>
      <c r="CS11" s="378"/>
      <c r="CT11" s="378"/>
      <c r="CU11" s="378"/>
      <c r="CV11" s="378"/>
      <c r="CW11" s="378"/>
      <c r="CX11" s="378"/>
      <c r="CY11" s="378"/>
      <c r="CZ11" s="378"/>
      <c r="DA11" s="378"/>
      <c r="DB11" s="378"/>
      <c r="DC11" s="378"/>
      <c r="DD11" s="378"/>
      <c r="DE11" s="378"/>
      <c r="DF11" s="378"/>
      <c r="DG11" s="378"/>
      <c r="DH11" s="378"/>
      <c r="DI11" s="378"/>
      <c r="DJ11" s="378"/>
      <c r="DK11" s="378"/>
      <c r="DL11" s="378"/>
      <c r="DM11" s="378"/>
      <c r="DN11" s="378"/>
      <c r="DO11" s="378"/>
      <c r="DP11" s="378"/>
      <c r="DQ11" s="378"/>
      <c r="DR11" s="378"/>
      <c r="DS11" s="378"/>
      <c r="DT11" s="378"/>
      <c r="DU11" s="378"/>
      <c r="DV11" s="378"/>
      <c r="DW11" s="378"/>
      <c r="DX11" s="378"/>
      <c r="DY11" s="378"/>
      <c r="DZ11" s="378"/>
      <c r="EA11" s="378"/>
      <c r="EB11" s="378"/>
      <c r="EC11" s="378"/>
      <c r="ED11" s="378"/>
      <c r="EE11" s="378"/>
    </row>
    <row r="12" spans="1:135" s="389" customFormat="1" ht="24" customHeight="1">
      <c r="B12" s="713"/>
      <c r="C12" s="713"/>
      <c r="D12" s="713"/>
      <c r="E12" s="244"/>
      <c r="F12" s="353"/>
      <c r="G12" s="1080"/>
      <c r="H12" s="1081"/>
      <c r="I12" s="1087"/>
      <c r="J12" s="1088"/>
      <c r="K12" s="1088"/>
      <c r="L12" s="1088"/>
      <c r="M12" s="1088"/>
      <c r="N12" s="1088"/>
      <c r="O12" s="1088"/>
      <c r="P12" s="1088"/>
      <c r="Q12" s="1088"/>
      <c r="R12" s="1088"/>
      <c r="S12" s="1088"/>
      <c r="T12" s="1088"/>
      <c r="U12" s="1088"/>
      <c r="V12" s="1088"/>
      <c r="W12" s="1089"/>
      <c r="X12" s="1454"/>
      <c r="Y12" s="1455"/>
      <c r="Z12" s="1455"/>
      <c r="AA12" s="1455"/>
      <c r="AB12" s="1456"/>
      <c r="AC12" s="346"/>
      <c r="AD12" s="244"/>
      <c r="AE12" s="372"/>
      <c r="AH12" s="667"/>
      <c r="AI12" s="942"/>
      <c r="AJ12" s="942" t="str">
        <f>RACES!G65</f>
        <v>Hellenic (Hyperborean)</v>
      </c>
      <c r="AK12" s="942"/>
      <c r="AL12" s="942"/>
      <c r="AM12" s="942"/>
      <c r="AN12" s="942"/>
      <c r="AO12" s="942" t="s">
        <v>1754</v>
      </c>
      <c r="AP12" s="1460" t="s">
        <v>2789</v>
      </c>
      <c r="AQ12" s="1461"/>
      <c r="AR12" s="1461"/>
      <c r="AS12" s="1462"/>
      <c r="AT12" s="942"/>
      <c r="AU12" s="378"/>
      <c r="AV12" s="378"/>
      <c r="AW12" s="378"/>
      <c r="AX12" s="378"/>
      <c r="BL12" s="378"/>
      <c r="BM12" s="378"/>
      <c r="BN12" s="378"/>
      <c r="BO12" s="378"/>
      <c r="BP12" s="378"/>
      <c r="BQ12" s="378"/>
      <c r="BR12" s="378"/>
      <c r="BS12" s="378"/>
      <c r="BT12" s="378"/>
      <c r="BU12" s="378"/>
      <c r="BV12" s="378"/>
      <c r="BW12" s="378"/>
      <c r="BX12" s="378"/>
      <c r="BY12" s="378"/>
      <c r="BZ12" s="378"/>
      <c r="CA12" s="378"/>
      <c r="CB12" s="378"/>
      <c r="CC12" s="378"/>
      <c r="CD12" s="378"/>
      <c r="CE12" s="378"/>
      <c r="CF12" s="378"/>
      <c r="CG12" s="378"/>
      <c r="CH12" s="378"/>
      <c r="CI12" s="378"/>
      <c r="CJ12" s="378"/>
      <c r="CK12" s="378"/>
      <c r="CL12" s="378"/>
      <c r="CM12" s="378"/>
      <c r="CN12" s="378"/>
      <c r="CO12" s="378"/>
      <c r="CP12" s="378"/>
      <c r="CQ12" s="378"/>
      <c r="CR12" s="378"/>
      <c r="CS12" s="378"/>
      <c r="CT12" s="378"/>
      <c r="CU12" s="378"/>
      <c r="CV12" s="378"/>
      <c r="CW12" s="378"/>
      <c r="CX12" s="378"/>
      <c r="CY12" s="378"/>
      <c r="CZ12" s="378"/>
      <c r="DA12" s="378"/>
      <c r="DB12" s="378"/>
      <c r="DC12" s="378"/>
      <c r="DD12" s="378"/>
      <c r="DE12" s="378"/>
      <c r="DF12" s="378"/>
      <c r="DG12" s="378"/>
      <c r="DH12" s="378"/>
      <c r="DI12" s="378"/>
      <c r="DJ12" s="378"/>
      <c r="DK12" s="378"/>
      <c r="DL12" s="378"/>
      <c r="DM12" s="378"/>
      <c r="DN12" s="378"/>
      <c r="DO12" s="378"/>
      <c r="DP12" s="378"/>
      <c r="DQ12" s="378"/>
      <c r="DR12" s="378"/>
      <c r="DS12" s="378"/>
      <c r="DT12" s="378"/>
      <c r="DU12" s="378"/>
      <c r="DV12" s="378"/>
      <c r="DW12" s="378"/>
      <c r="DX12" s="378"/>
      <c r="DY12" s="378"/>
      <c r="DZ12" s="378"/>
      <c r="EA12" s="378"/>
      <c r="EB12" s="378"/>
      <c r="EC12" s="378"/>
      <c r="ED12" s="378"/>
      <c r="EE12" s="378"/>
    </row>
    <row r="13" spans="1:135" s="389" customFormat="1" ht="24" customHeight="1">
      <c r="B13" s="713"/>
      <c r="C13" s="713"/>
      <c r="D13" s="713"/>
      <c r="E13" s="244"/>
      <c r="F13" s="353"/>
      <c r="G13" s="1082"/>
      <c r="H13" s="1083"/>
      <c r="I13" s="1090"/>
      <c r="J13" s="1091"/>
      <c r="K13" s="1091"/>
      <c r="L13" s="1091"/>
      <c r="M13" s="1091"/>
      <c r="N13" s="1091"/>
      <c r="O13" s="1091"/>
      <c r="P13" s="1091"/>
      <c r="Q13" s="1091"/>
      <c r="R13" s="1091"/>
      <c r="S13" s="1091"/>
      <c r="T13" s="1091"/>
      <c r="U13" s="1091"/>
      <c r="V13" s="1091"/>
      <c r="W13" s="1092"/>
      <c r="X13" s="1454"/>
      <c r="Y13" s="1455"/>
      <c r="Z13" s="1455"/>
      <c r="AA13" s="1455"/>
      <c r="AB13" s="1456"/>
      <c r="AC13" s="346"/>
      <c r="AD13" s="244"/>
      <c r="AE13" s="372"/>
      <c r="AH13" s="667"/>
      <c r="AI13" s="942"/>
      <c r="AJ13" s="942" t="str">
        <f>RACES!G66</f>
        <v>Hellenic (Kimmerian)</v>
      </c>
      <c r="AK13" s="942"/>
      <c r="AL13" s="942"/>
      <c r="AM13" s="942"/>
      <c r="AN13" s="942"/>
      <c r="AO13" s="942" t="s">
        <v>1754</v>
      </c>
      <c r="AP13" s="1460" t="s">
        <v>2790</v>
      </c>
      <c r="AQ13" s="1461"/>
      <c r="AR13" s="1461"/>
      <c r="AS13" s="1462"/>
      <c r="AT13" s="942"/>
      <c r="AU13" s="378"/>
      <c r="AV13" s="378"/>
      <c r="AW13" s="378"/>
      <c r="AX13" s="378"/>
      <c r="AY13" s="378"/>
      <c r="AZ13" s="378"/>
      <c r="BA13" s="378"/>
      <c r="BB13" s="378"/>
      <c r="BC13" s="378"/>
      <c r="BD13" s="378"/>
      <c r="BL13" s="378"/>
      <c r="BM13" s="378"/>
      <c r="BN13" s="378"/>
      <c r="BO13" s="378"/>
      <c r="BP13" s="378"/>
      <c r="BQ13" s="378"/>
      <c r="BR13" s="378"/>
      <c r="BS13" s="378"/>
      <c r="BT13" s="378"/>
      <c r="BU13" s="378"/>
      <c r="BV13" s="378"/>
      <c r="BW13" s="378"/>
      <c r="BX13" s="378"/>
      <c r="BY13" s="378"/>
      <c r="BZ13" s="378"/>
      <c r="CA13" s="378"/>
      <c r="CB13" s="378"/>
      <c r="CC13" s="378"/>
      <c r="CD13" s="378"/>
      <c r="CE13" s="378"/>
      <c r="CF13" s="378"/>
      <c r="CG13" s="378"/>
      <c r="CH13" s="378"/>
      <c r="CI13" s="378"/>
      <c r="CJ13" s="378"/>
      <c r="CK13" s="378"/>
      <c r="CL13" s="378"/>
      <c r="CM13" s="378"/>
      <c r="CN13" s="378"/>
      <c r="CO13" s="378"/>
      <c r="CP13" s="378"/>
      <c r="CQ13" s="378"/>
      <c r="CR13" s="378"/>
      <c r="CS13" s="378"/>
      <c r="CT13" s="378"/>
      <c r="CU13" s="378"/>
      <c r="CV13" s="378"/>
      <c r="CW13" s="378"/>
      <c r="CX13" s="378"/>
      <c r="CY13" s="378"/>
      <c r="CZ13" s="378"/>
      <c r="DA13" s="378"/>
      <c r="DB13" s="378"/>
      <c r="DC13" s="378"/>
      <c r="DD13" s="378"/>
      <c r="DE13" s="378"/>
      <c r="DF13" s="378"/>
      <c r="DG13" s="378"/>
      <c r="DH13" s="378"/>
      <c r="DI13" s="378"/>
      <c r="DJ13" s="378"/>
      <c r="DK13" s="378"/>
      <c r="DL13" s="378"/>
      <c r="DM13" s="378"/>
      <c r="DN13" s="378"/>
      <c r="DO13" s="378"/>
      <c r="DP13" s="378"/>
      <c r="DQ13" s="378"/>
      <c r="DR13" s="378"/>
      <c r="DS13" s="378"/>
      <c r="DT13" s="378"/>
      <c r="DU13" s="378"/>
      <c r="DV13" s="378"/>
      <c r="DW13" s="378"/>
      <c r="DX13" s="378"/>
      <c r="DY13" s="378"/>
      <c r="DZ13" s="378"/>
      <c r="EA13" s="378"/>
      <c r="EB13" s="378"/>
      <c r="EC13" s="378"/>
      <c r="ED13" s="378"/>
      <c r="EE13" s="378"/>
    </row>
    <row r="14" spans="1:135" s="389" customFormat="1" ht="24" customHeight="1" thickBot="1">
      <c r="B14" s="713"/>
      <c r="C14" s="713"/>
      <c r="D14" s="713"/>
      <c r="E14" s="244"/>
      <c r="F14" s="353"/>
      <c r="G14" s="1532" t="s">
        <v>2570</v>
      </c>
      <c r="H14" s="1533"/>
      <c r="I14" s="1496"/>
      <c r="J14" s="1497"/>
      <c r="K14" s="1497"/>
      <c r="L14" s="1497"/>
      <c r="M14" s="1498"/>
      <c r="N14" s="1490" t="s">
        <v>2626</v>
      </c>
      <c r="O14" s="1491"/>
      <c r="P14" s="1492"/>
      <c r="Q14" s="1493" t="str">
        <f>SKILLS_SELECT</f>
        <v xml:space="preserve"> </v>
      </c>
      <c r="R14" s="1494"/>
      <c r="S14" s="1494"/>
      <c r="T14" s="1494"/>
      <c r="U14" s="1494"/>
      <c r="V14" s="1494"/>
      <c r="W14" s="1495"/>
      <c r="X14" s="1457"/>
      <c r="Y14" s="1458"/>
      <c r="Z14" s="1458"/>
      <c r="AA14" s="1458"/>
      <c r="AB14" s="1459"/>
      <c r="AC14" s="346"/>
      <c r="AD14" s="244"/>
      <c r="AE14" s="372"/>
      <c r="AH14" s="667"/>
      <c r="AI14" s="1005"/>
      <c r="AK14" s="915"/>
      <c r="AL14" s="915"/>
      <c r="AM14" s="915"/>
      <c r="AN14" s="915"/>
      <c r="AR14" s="378"/>
      <c r="AS14" s="378"/>
      <c r="AT14" s="378"/>
      <c r="AU14" s="378"/>
      <c r="AV14" s="378"/>
      <c r="AW14" s="378"/>
      <c r="AX14" s="378"/>
      <c r="AY14" s="378"/>
      <c r="AZ14" s="378"/>
      <c r="BA14" s="378"/>
      <c r="BB14" s="378"/>
      <c r="BC14" s="378"/>
      <c r="BD14" s="378"/>
      <c r="BL14" s="378"/>
      <c r="BM14" s="378"/>
      <c r="BN14" s="378"/>
      <c r="BO14" s="378"/>
      <c r="BP14" s="378"/>
      <c r="BQ14" s="378"/>
      <c r="BR14" s="378"/>
      <c r="BS14" s="378"/>
      <c r="BT14" s="378"/>
      <c r="BU14" s="378"/>
      <c r="BV14" s="378"/>
      <c r="BW14" s="378"/>
      <c r="BX14" s="378"/>
      <c r="BY14" s="378"/>
      <c r="BZ14" s="378"/>
      <c r="CA14" s="378"/>
      <c r="CB14" s="378"/>
      <c r="CC14" s="378"/>
      <c r="CD14" s="378"/>
      <c r="CE14" s="378"/>
      <c r="CF14" s="378"/>
      <c r="CG14" s="378"/>
      <c r="CH14" s="378"/>
      <c r="CI14" s="378"/>
      <c r="CJ14" s="378"/>
      <c r="CK14" s="378"/>
      <c r="CL14" s="378"/>
      <c r="CM14" s="378"/>
      <c r="CN14" s="378"/>
      <c r="CO14" s="378"/>
      <c r="CP14" s="378"/>
      <c r="CQ14" s="378"/>
      <c r="CR14" s="378"/>
      <c r="CS14" s="378"/>
      <c r="CT14" s="378"/>
      <c r="CU14" s="378"/>
      <c r="CV14" s="378"/>
      <c r="CW14" s="378"/>
      <c r="CX14" s="378"/>
      <c r="CY14" s="378"/>
      <c r="CZ14" s="378"/>
      <c r="DA14" s="378"/>
      <c r="DB14" s="378"/>
      <c r="DC14" s="378"/>
      <c r="DD14" s="378"/>
      <c r="DE14" s="378"/>
      <c r="DF14" s="378"/>
      <c r="DG14" s="378"/>
      <c r="DH14" s="378"/>
      <c r="DI14" s="378"/>
      <c r="DJ14" s="378"/>
      <c r="DK14" s="378"/>
      <c r="DL14" s="378"/>
      <c r="DM14" s="378"/>
      <c r="DN14" s="378"/>
      <c r="DO14" s="378"/>
      <c r="DP14" s="378"/>
      <c r="DQ14" s="378"/>
      <c r="DR14" s="378"/>
      <c r="DS14" s="378"/>
      <c r="DT14" s="378"/>
      <c r="DU14" s="378"/>
      <c r="DV14" s="378"/>
      <c r="DW14" s="378"/>
      <c r="DX14" s="378"/>
      <c r="DY14" s="378"/>
      <c r="DZ14" s="378"/>
      <c r="EA14" s="378"/>
      <c r="EB14" s="378"/>
      <c r="EC14" s="378"/>
      <c r="ED14" s="378"/>
      <c r="EE14" s="378"/>
    </row>
    <row r="15" spans="1:135" s="391" customFormat="1" ht="7" customHeight="1">
      <c r="B15" s="713"/>
      <c r="C15" s="713"/>
      <c r="D15" s="713"/>
      <c r="E15" s="249"/>
      <c r="F15" s="250"/>
      <c r="G15" s="1380"/>
      <c r="H15" s="1380"/>
      <c r="I15" s="1380"/>
      <c r="J15" s="1380"/>
      <c r="K15" s="1380"/>
      <c r="L15" s="1380"/>
      <c r="M15" s="1380"/>
      <c r="N15" s="1380"/>
      <c r="O15" s="1380"/>
      <c r="P15" s="1380"/>
      <c r="Q15" s="1380"/>
      <c r="R15" s="1380"/>
      <c r="S15" s="1380"/>
      <c r="T15" s="1380"/>
      <c r="U15" s="1380"/>
      <c r="V15" s="1380"/>
      <c r="W15" s="1380"/>
      <c r="X15" s="1380"/>
      <c r="Y15" s="1380"/>
      <c r="Z15" s="1380"/>
      <c r="AA15" s="1380"/>
      <c r="AB15" s="1380"/>
      <c r="AC15" s="248"/>
      <c r="AD15" s="249"/>
      <c r="AE15" s="372"/>
      <c r="AH15" s="667"/>
      <c r="AQ15" s="378"/>
      <c r="AY15" s="378"/>
      <c r="AZ15" s="378"/>
      <c r="BA15" s="378"/>
      <c r="BB15" s="378"/>
      <c r="BC15" s="378"/>
      <c r="BD15" s="378"/>
      <c r="BL15" s="378"/>
      <c r="BM15" s="378"/>
      <c r="BN15" s="378"/>
      <c r="BO15" s="378"/>
      <c r="BP15" s="378"/>
      <c r="BQ15" s="378"/>
      <c r="BR15" s="378"/>
      <c r="BS15" s="378"/>
      <c r="BT15" s="378"/>
      <c r="BU15" s="378"/>
      <c r="BV15" s="378"/>
      <c r="BW15" s="378"/>
      <c r="BX15" s="378"/>
      <c r="BY15" s="378"/>
      <c r="BZ15" s="378"/>
      <c r="CA15" s="378"/>
      <c r="CB15" s="378"/>
      <c r="CC15" s="378"/>
      <c r="CD15" s="378"/>
      <c r="CE15" s="378"/>
      <c r="CF15" s="378"/>
      <c r="CG15" s="378"/>
      <c r="CH15" s="378"/>
      <c r="CI15" s="378"/>
      <c r="CJ15" s="378"/>
      <c r="CK15" s="378"/>
      <c r="CL15" s="378"/>
      <c r="CM15" s="378"/>
      <c r="CN15" s="378"/>
      <c r="CO15" s="378"/>
      <c r="CP15" s="378"/>
      <c r="CQ15" s="378"/>
      <c r="CR15" s="378"/>
      <c r="CS15" s="378"/>
      <c r="CT15" s="378"/>
      <c r="CU15" s="378"/>
      <c r="CV15" s="378"/>
      <c r="CW15" s="378"/>
      <c r="CX15" s="378"/>
      <c r="CY15" s="378"/>
      <c r="CZ15" s="378"/>
      <c r="DA15" s="378"/>
      <c r="DB15" s="378"/>
      <c r="DC15" s="378"/>
      <c r="DD15" s="378"/>
      <c r="DE15" s="378"/>
      <c r="DF15" s="378"/>
      <c r="DG15" s="378"/>
      <c r="DH15" s="378"/>
      <c r="DI15" s="378"/>
      <c r="DJ15" s="378"/>
      <c r="DK15" s="378"/>
      <c r="DL15" s="378"/>
      <c r="DM15" s="378"/>
      <c r="DN15" s="378"/>
      <c r="DO15" s="378"/>
      <c r="DP15" s="378"/>
      <c r="DQ15" s="378"/>
      <c r="DR15" s="378"/>
      <c r="DS15" s="378"/>
      <c r="DT15" s="378"/>
      <c r="DU15" s="378"/>
      <c r="DV15" s="378"/>
      <c r="DW15" s="378"/>
      <c r="DX15" s="378"/>
      <c r="DY15" s="378"/>
      <c r="DZ15" s="378"/>
      <c r="EA15" s="378"/>
      <c r="EB15" s="378"/>
      <c r="EC15" s="378"/>
      <c r="ED15" s="378"/>
      <c r="EE15" s="378"/>
    </row>
    <row r="16" spans="1:135" s="389" customFormat="1" ht="24" customHeight="1" thickBot="1">
      <c r="B16" s="713"/>
      <c r="C16" s="890"/>
      <c r="D16" s="779"/>
      <c r="E16" s="298"/>
      <c r="F16" s="252"/>
      <c r="G16" s="929">
        <v>9</v>
      </c>
      <c r="H16" s="1032" t="str">
        <f>IF(HLOOKUP(CLASS,CLASSDATA_TBL,11,FALSE)=1,"STR•","STR")</f>
        <v>STR•</v>
      </c>
      <c r="I16" s="901"/>
      <c r="J16" s="901"/>
      <c r="K16" s="901"/>
      <c r="L16" s="901"/>
      <c r="M16" s="1020" t="s">
        <v>12</v>
      </c>
      <c r="N16" s="1038">
        <f>STR_HIT</f>
        <v>0</v>
      </c>
      <c r="O16" s="901"/>
      <c r="P16" s="901"/>
      <c r="Q16" s="901"/>
      <c r="R16" s="1020" t="s">
        <v>17</v>
      </c>
      <c r="S16" s="1038">
        <f>STR_DAM</f>
        <v>0</v>
      </c>
      <c r="T16" s="901"/>
      <c r="U16" s="901"/>
      <c r="V16" s="901"/>
      <c r="W16" s="1020" t="s">
        <v>2181</v>
      </c>
      <c r="X16" s="1040">
        <f>STR_TEST</f>
        <v>2</v>
      </c>
      <c r="Y16" s="901"/>
      <c r="Z16" s="901"/>
      <c r="AA16" s="1020" t="s">
        <v>2178</v>
      </c>
      <c r="AB16" s="1045">
        <f>IF(HLOOKUP(CLASS,CLASSDATA_TBL,11,FALSE)=1,STR_FEAT+8,STR_FEAT)</f>
        <v>12</v>
      </c>
      <c r="AC16" s="346"/>
      <c r="AD16" s="244"/>
      <c r="AE16" s="372"/>
      <c r="AH16" s="667"/>
      <c r="AI16" s="1004" t="s">
        <v>2361</v>
      </c>
      <c r="AJ16" s="985"/>
      <c r="AK16" s="985"/>
      <c r="AL16" s="985"/>
      <c r="AM16" s="985"/>
      <c r="AN16" s="985"/>
      <c r="AO16" s="985"/>
      <c r="BL16" s="378"/>
      <c r="BM16" s="378"/>
      <c r="BN16" s="378"/>
      <c r="BO16" s="378"/>
      <c r="BP16" s="378"/>
      <c r="BQ16" s="378"/>
      <c r="BR16" s="378"/>
      <c r="BS16" s="378"/>
      <c r="BT16" s="378"/>
      <c r="BU16" s="378"/>
      <c r="BV16" s="378"/>
      <c r="BW16" s="378"/>
      <c r="BX16" s="378"/>
      <c r="BY16" s="378"/>
      <c r="BZ16" s="378"/>
      <c r="CA16" s="378"/>
      <c r="CB16" s="378"/>
      <c r="CC16" s="378"/>
      <c r="CD16" s="378"/>
      <c r="CE16" s="378"/>
      <c r="CF16" s="378"/>
      <c r="CG16" s="378"/>
      <c r="CH16" s="378"/>
      <c r="CI16" s="378"/>
      <c r="CJ16" s="378"/>
      <c r="CK16" s="378"/>
      <c r="CL16" s="378"/>
      <c r="CM16" s="378"/>
      <c r="CN16" s="378"/>
      <c r="CO16" s="378"/>
      <c r="CP16" s="378"/>
      <c r="CQ16" s="378"/>
      <c r="CR16" s="378"/>
      <c r="CS16" s="378"/>
      <c r="CT16" s="378"/>
      <c r="CU16" s="378"/>
      <c r="CV16" s="378"/>
      <c r="CW16" s="378"/>
      <c r="CX16" s="378"/>
      <c r="CY16" s="378"/>
      <c r="CZ16" s="378"/>
      <c r="DA16" s="378"/>
      <c r="DB16" s="378"/>
      <c r="DC16" s="378"/>
      <c r="DD16" s="378"/>
      <c r="DE16" s="378"/>
      <c r="DF16" s="378"/>
      <c r="DG16" s="378"/>
      <c r="DH16" s="378"/>
      <c r="DI16" s="378"/>
      <c r="DJ16" s="378"/>
      <c r="DK16" s="378"/>
      <c r="DL16" s="378"/>
      <c r="DM16" s="378"/>
      <c r="DN16" s="378"/>
      <c r="DO16" s="378"/>
      <c r="DP16" s="378"/>
      <c r="DQ16" s="378"/>
      <c r="DR16" s="378"/>
      <c r="DS16" s="378"/>
      <c r="DT16" s="378"/>
      <c r="DU16" s="378"/>
      <c r="DV16" s="378"/>
      <c r="DW16" s="378"/>
      <c r="DX16" s="378"/>
      <c r="DY16" s="378"/>
      <c r="DZ16" s="378"/>
      <c r="EA16" s="378"/>
      <c r="EB16" s="378"/>
      <c r="EC16" s="378"/>
      <c r="ED16" s="378"/>
      <c r="EE16" s="378"/>
    </row>
    <row r="17" spans="1:135" s="389" customFormat="1" ht="24" customHeight="1">
      <c r="B17" s="713"/>
      <c r="C17" s="890"/>
      <c r="D17" s="779"/>
      <c r="E17" s="298"/>
      <c r="F17" s="252"/>
      <c r="G17" s="929">
        <v>9</v>
      </c>
      <c r="H17" s="1032" t="str">
        <f>IF(HLOOKUP(CLASS,CLASSDATA_TBL,12,FALSE)=1,"DEX•","DEX")</f>
        <v>DEX</v>
      </c>
      <c r="I17" s="901"/>
      <c r="J17" s="901"/>
      <c r="K17" s="901"/>
      <c r="L17" s="901"/>
      <c r="M17" s="1020" t="s">
        <v>11</v>
      </c>
      <c r="N17" s="1038">
        <f>DEX_HIT</f>
        <v>0</v>
      </c>
      <c r="O17" s="901"/>
      <c r="P17" s="901"/>
      <c r="Q17" s="901"/>
      <c r="R17" s="1020" t="s">
        <v>16</v>
      </c>
      <c r="S17" s="1038">
        <f>DEX_DEF</f>
        <v>0</v>
      </c>
      <c r="T17" s="901"/>
      <c r="U17" s="901"/>
      <c r="V17" s="901"/>
      <c r="W17" s="1020" t="s">
        <v>2182</v>
      </c>
      <c r="X17" s="1040">
        <f>DEX_TEST</f>
        <v>2</v>
      </c>
      <c r="Y17" s="901"/>
      <c r="Z17" s="901"/>
      <c r="AA17" s="1020" t="s">
        <v>2179</v>
      </c>
      <c r="AB17" s="1045">
        <f>IF(HLOOKUP(CLASS,CLASSDATA_TBL,12,FALSE)=1,DEX_FEAT+8,DEX_FEAT)</f>
        <v>4</v>
      </c>
      <c r="AC17" s="346"/>
      <c r="AD17" s="244"/>
      <c r="AE17" s="372"/>
      <c r="AH17" s="667"/>
      <c r="AI17" s="942">
        <v>1</v>
      </c>
      <c r="AJ17" s="1463"/>
      <c r="AK17" s="1464"/>
      <c r="AL17" s="1464"/>
      <c r="AM17" s="1464"/>
      <c r="AN17" s="1465"/>
      <c r="AO17" s="942"/>
      <c r="BL17" s="378"/>
      <c r="BM17" s="378"/>
      <c r="BN17" s="378"/>
      <c r="BO17" s="378"/>
      <c r="BP17" s="378"/>
      <c r="BQ17" s="378"/>
      <c r="BR17" s="378"/>
      <c r="BS17" s="378"/>
      <c r="BT17" s="378"/>
      <c r="BU17" s="378"/>
      <c r="BV17" s="378"/>
      <c r="BW17" s="378"/>
      <c r="BX17" s="378"/>
      <c r="BY17" s="378"/>
      <c r="BZ17" s="378"/>
      <c r="CA17" s="378"/>
      <c r="CB17" s="378"/>
      <c r="CC17" s="378"/>
      <c r="CD17" s="378"/>
      <c r="CE17" s="378"/>
      <c r="CF17" s="378"/>
      <c r="CG17" s="378"/>
      <c r="CH17" s="378"/>
      <c r="CI17" s="378"/>
      <c r="CJ17" s="378"/>
      <c r="CK17" s="378"/>
      <c r="CL17" s="378"/>
      <c r="CM17" s="378"/>
      <c r="CN17" s="378"/>
      <c r="CO17" s="378"/>
      <c r="CP17" s="378"/>
      <c r="CQ17" s="378"/>
      <c r="CR17" s="378"/>
      <c r="CS17" s="378"/>
      <c r="CT17" s="378"/>
      <c r="CU17" s="378"/>
      <c r="CV17" s="378"/>
      <c r="CW17" s="378"/>
      <c r="CX17" s="378"/>
      <c r="CY17" s="378"/>
      <c r="CZ17" s="378"/>
      <c r="DA17" s="378"/>
      <c r="DB17" s="378"/>
      <c r="DC17" s="378"/>
      <c r="DD17" s="378"/>
      <c r="DE17" s="378"/>
      <c r="DF17" s="378"/>
      <c r="DG17" s="378"/>
      <c r="DH17" s="378"/>
      <c r="DI17" s="378"/>
      <c r="DJ17" s="378"/>
      <c r="DK17" s="378"/>
      <c r="DL17" s="378"/>
      <c r="DM17" s="378"/>
      <c r="DN17" s="378"/>
      <c r="DO17" s="378"/>
      <c r="DP17" s="378"/>
      <c r="DQ17" s="378"/>
      <c r="DR17" s="378"/>
      <c r="DS17" s="378"/>
      <c r="DT17" s="378"/>
      <c r="DU17" s="378"/>
      <c r="DV17" s="378"/>
      <c r="DW17" s="378"/>
      <c r="DX17" s="378"/>
      <c r="DY17" s="378"/>
      <c r="DZ17" s="378"/>
      <c r="EA17" s="378"/>
      <c r="EB17" s="378"/>
      <c r="EC17" s="378"/>
      <c r="ED17" s="378"/>
      <c r="EE17" s="378"/>
    </row>
    <row r="18" spans="1:135" s="389" customFormat="1" ht="24" customHeight="1">
      <c r="B18" s="713"/>
      <c r="C18" s="890"/>
      <c r="D18" s="779"/>
      <c r="E18" s="298"/>
      <c r="F18" s="252"/>
      <c r="G18" s="929">
        <v>9</v>
      </c>
      <c r="H18" s="1032" t="str">
        <f>IF(HLOOKUP(CLASS,CLASSDATA_TBL,13,FALSE)=1,"CON•","CON")</f>
        <v>CON</v>
      </c>
      <c r="I18" s="901"/>
      <c r="J18" s="1020" t="s">
        <v>1624</v>
      </c>
      <c r="K18" s="1038">
        <f>CON_HP</f>
        <v>0</v>
      </c>
      <c r="L18" s="901"/>
      <c r="M18" s="253" t="s">
        <v>10</v>
      </c>
      <c r="N18" s="1038">
        <f>CON_POISON</f>
        <v>0</v>
      </c>
      <c r="O18" s="901"/>
      <c r="P18" s="901"/>
      <c r="Q18" s="901"/>
      <c r="R18" s="1020" t="s">
        <v>1625</v>
      </c>
      <c r="S18" s="1053">
        <f>CON_TRAUMA</f>
        <v>75</v>
      </c>
      <c r="T18" s="901"/>
      <c r="U18" s="901"/>
      <c r="V18" s="901"/>
      <c r="W18" s="1020" t="s">
        <v>2183</v>
      </c>
      <c r="X18" s="1041">
        <f>CON_TEST</f>
        <v>2</v>
      </c>
      <c r="Y18" s="901"/>
      <c r="Z18" s="901"/>
      <c r="AA18" s="1020" t="s">
        <v>2180</v>
      </c>
      <c r="AB18" s="1045">
        <f>IF(HLOOKUP(CLASS,CLASSDATA_TBL,13,FALSE)=1,CON_FEAT+8,CON_FEAT)</f>
        <v>4</v>
      </c>
      <c r="AC18" s="346"/>
      <c r="AD18" s="244"/>
      <c r="AE18" s="372"/>
      <c r="AH18" s="667"/>
      <c r="AI18" s="942">
        <v>2</v>
      </c>
      <c r="AJ18" s="1448"/>
      <c r="AK18" s="1449"/>
      <c r="AL18" s="1449"/>
      <c r="AM18" s="1449"/>
      <c r="AN18" s="1450"/>
      <c r="AO18" s="942"/>
      <c r="BF18" s="378"/>
      <c r="BG18" s="378"/>
      <c r="BH18" s="378"/>
      <c r="BI18" s="378"/>
      <c r="BJ18" s="378"/>
      <c r="BK18" s="378"/>
      <c r="BL18" s="378"/>
      <c r="BM18" s="378"/>
      <c r="BN18" s="378"/>
      <c r="BO18" s="378"/>
      <c r="BP18" s="378"/>
      <c r="BQ18" s="378"/>
      <c r="BR18" s="378"/>
      <c r="BS18" s="378"/>
      <c r="BT18" s="378"/>
      <c r="BU18" s="378"/>
      <c r="BV18" s="378"/>
      <c r="BW18" s="378"/>
      <c r="BX18" s="378"/>
      <c r="BY18" s="378"/>
      <c r="BZ18" s="378"/>
      <c r="CA18" s="378"/>
      <c r="CB18" s="378"/>
      <c r="CC18" s="378"/>
      <c r="CD18" s="378"/>
      <c r="CE18" s="378"/>
      <c r="CF18" s="378"/>
      <c r="CG18" s="378"/>
      <c r="CH18" s="378"/>
      <c r="CI18" s="378"/>
      <c r="CJ18" s="378"/>
      <c r="CK18" s="378"/>
      <c r="CL18" s="378"/>
      <c r="CM18" s="378"/>
      <c r="CN18" s="378"/>
      <c r="CO18" s="378"/>
      <c r="CP18" s="378"/>
      <c r="CQ18" s="378"/>
      <c r="CR18" s="378"/>
      <c r="CS18" s="378"/>
      <c r="CT18" s="378"/>
      <c r="CU18" s="378"/>
      <c r="CV18" s="378"/>
      <c r="CW18" s="378"/>
      <c r="CX18" s="378"/>
      <c r="CY18" s="378"/>
      <c r="CZ18" s="378"/>
      <c r="DA18" s="378"/>
      <c r="DB18" s="378"/>
      <c r="DC18" s="378"/>
      <c r="DD18" s="378"/>
      <c r="DE18" s="378"/>
      <c r="DF18" s="378"/>
      <c r="DG18" s="378"/>
      <c r="DH18" s="378"/>
      <c r="DI18" s="378"/>
      <c r="DJ18" s="378"/>
      <c r="DK18" s="378"/>
      <c r="DL18" s="378"/>
      <c r="DM18" s="378"/>
      <c r="DN18" s="378"/>
      <c r="DO18" s="378"/>
      <c r="DP18" s="378"/>
      <c r="DQ18" s="378"/>
      <c r="DR18" s="378"/>
      <c r="DS18" s="378"/>
      <c r="DT18" s="378"/>
      <c r="DU18" s="378"/>
      <c r="DV18" s="378"/>
      <c r="DW18" s="378"/>
      <c r="DX18" s="378"/>
      <c r="DY18" s="378"/>
      <c r="DZ18" s="378"/>
      <c r="EA18" s="378"/>
      <c r="EB18" s="378"/>
      <c r="EC18" s="378"/>
      <c r="ED18" s="378"/>
      <c r="EE18" s="378"/>
    </row>
    <row r="19" spans="1:135" s="389" customFormat="1" ht="24" customHeight="1">
      <c r="B19" s="713"/>
      <c r="C19" s="890"/>
      <c r="D19" s="779"/>
      <c r="E19" s="298"/>
      <c r="F19" s="252"/>
      <c r="G19" s="929">
        <v>9</v>
      </c>
      <c r="H19" s="1032" t="str">
        <f>IF(HLOOKUP(CLASS,CLASSDATA_TBL,14,FALSE)=1,"INT•","INT")</f>
        <v>INT</v>
      </c>
      <c r="I19" s="901"/>
      <c r="J19" s="901"/>
      <c r="K19" s="901"/>
      <c r="L19" s="901"/>
      <c r="M19" s="1020" t="s">
        <v>13</v>
      </c>
      <c r="N19" s="1039">
        <f>INT_LANG</f>
        <v>0</v>
      </c>
      <c r="O19" s="901"/>
      <c r="P19" s="901"/>
      <c r="Q19" s="901"/>
      <c r="R19" s="1020" t="s">
        <v>1626</v>
      </c>
      <c r="S19" s="1045" t="str">
        <f>INT_LEARN</f>
        <v>--</v>
      </c>
      <c r="T19" s="244"/>
      <c r="U19" s="244"/>
      <c r="V19" s="244"/>
      <c r="W19" s="1020" t="s">
        <v>1762</v>
      </c>
      <c r="X19" s="1042" t="str">
        <f>IF(INT_SPELLBONUS1=0,"  --",INT_SPELLBONUS1&amp;":1st"&amp;IF(INT_SPELLBONUS2=0,"",", "&amp;INT_SPELLBONUS2&amp;":2nd")&amp;IF(INT_SPELLBONUS3=0,"",", "&amp;INT_SPELLBONUS3&amp;":3rd")&amp;IF(INT_SPELLBONUS4=0,"",", "&amp;INT_SPELLBONUS4&amp;":4th"))</f>
        <v xml:space="preserve">  --</v>
      </c>
      <c r="Y19" s="1043"/>
      <c r="Z19" s="1043"/>
      <c r="AA19" s="1043"/>
      <c r="AB19" s="1044"/>
      <c r="AC19" s="346"/>
      <c r="AD19" s="244"/>
      <c r="AE19" s="372"/>
      <c r="AH19" s="667"/>
      <c r="AI19" s="942">
        <v>3</v>
      </c>
      <c r="AJ19" s="1448"/>
      <c r="AK19" s="1449"/>
      <c r="AL19" s="1449"/>
      <c r="AM19" s="1449"/>
      <c r="AN19" s="1450"/>
      <c r="AO19" s="942"/>
      <c r="BF19" s="378"/>
      <c r="BG19" s="378"/>
      <c r="BH19" s="378"/>
      <c r="BI19" s="378"/>
      <c r="BJ19" s="378"/>
      <c r="BK19" s="378"/>
      <c r="BL19" s="378"/>
      <c r="BM19" s="378"/>
      <c r="BN19" s="378"/>
      <c r="BO19" s="378"/>
      <c r="BP19" s="378"/>
      <c r="BQ19" s="378"/>
      <c r="BR19" s="378"/>
      <c r="BS19" s="378"/>
      <c r="BT19" s="378"/>
      <c r="BU19" s="378"/>
      <c r="BV19" s="378"/>
      <c r="BW19" s="378"/>
      <c r="BX19" s="378"/>
      <c r="BY19" s="378"/>
      <c r="BZ19" s="378"/>
      <c r="CA19" s="378"/>
      <c r="CB19" s="378"/>
      <c r="CC19" s="378"/>
      <c r="CD19" s="378"/>
      <c r="CE19" s="378"/>
      <c r="CF19" s="378"/>
      <c r="CG19" s="378"/>
      <c r="CH19" s="378"/>
      <c r="CI19" s="378"/>
      <c r="CJ19" s="378"/>
      <c r="CK19" s="378"/>
      <c r="CL19" s="378"/>
      <c r="CM19" s="378"/>
      <c r="CN19" s="378"/>
      <c r="CO19" s="378"/>
      <c r="CP19" s="378"/>
      <c r="CQ19" s="378"/>
      <c r="CR19" s="378"/>
      <c r="CS19" s="378"/>
      <c r="CT19" s="378"/>
      <c r="CU19" s="378"/>
      <c r="CV19" s="378"/>
      <c r="CW19" s="378"/>
      <c r="CX19" s="378"/>
      <c r="CY19" s="378"/>
      <c r="CZ19" s="378"/>
      <c r="DA19" s="378"/>
      <c r="DB19" s="378"/>
      <c r="DC19" s="378"/>
      <c r="DD19" s="378"/>
      <c r="DE19" s="378"/>
      <c r="DF19" s="378"/>
      <c r="DG19" s="378"/>
      <c r="DH19" s="378"/>
      <c r="DI19" s="378"/>
      <c r="DJ19" s="378"/>
      <c r="DK19" s="378"/>
      <c r="DL19" s="378"/>
      <c r="DM19" s="378"/>
      <c r="DN19" s="378"/>
      <c r="DO19" s="378"/>
      <c r="DP19" s="378"/>
      <c r="DQ19" s="378"/>
      <c r="DR19" s="378"/>
      <c r="DS19" s="378"/>
      <c r="DT19" s="378"/>
      <c r="DU19" s="378"/>
      <c r="DV19" s="378"/>
      <c r="DW19" s="378"/>
      <c r="DX19" s="378"/>
      <c r="DY19" s="378"/>
      <c r="DZ19" s="378"/>
      <c r="EA19" s="378"/>
      <c r="EB19" s="378"/>
      <c r="EC19" s="378"/>
      <c r="ED19" s="378"/>
      <c r="EE19" s="378"/>
    </row>
    <row r="20" spans="1:135" s="389" customFormat="1" ht="24" customHeight="1">
      <c r="B20" s="713"/>
      <c r="C20" s="890"/>
      <c r="D20" s="779"/>
      <c r="E20" s="298"/>
      <c r="F20" s="252"/>
      <c r="G20" s="929">
        <v>9</v>
      </c>
      <c r="H20" s="1032" t="str">
        <f>IF(HLOOKUP(CLASS,CLASSDATA_TBL,15,FALSE)=1,"WIS•","WIS")</f>
        <v>WIS</v>
      </c>
      <c r="I20" s="901"/>
      <c r="J20" s="901"/>
      <c r="K20" s="901"/>
      <c r="L20" s="901"/>
      <c r="M20" s="1020" t="s">
        <v>14</v>
      </c>
      <c r="N20" s="1038">
        <f>WIS_WILL</f>
        <v>0</v>
      </c>
      <c r="O20" s="901"/>
      <c r="P20" s="901"/>
      <c r="Q20" s="901"/>
      <c r="R20" s="1020" t="s">
        <v>1627</v>
      </c>
      <c r="S20" s="1045" t="str">
        <f>WIS_LEARN</f>
        <v>--</v>
      </c>
      <c r="T20" s="244"/>
      <c r="U20" s="244"/>
      <c r="V20" s="244"/>
      <c r="W20" s="1020" t="s">
        <v>1761</v>
      </c>
      <c r="X20" s="1052" t="str">
        <f>IF(WIS_SPELLBONUS1=0,"  --",WIS_SPELLBONUS1&amp;":1st"&amp;IF(WIS_SPELLBONUS2=0,"",", "&amp;WIS_SPELLBONUS2&amp;":2nd")&amp;IF(WIS_SPELLBONUS3=0,"",", "&amp;WIS_SPELLBONUS3&amp;":3rd")&amp;IF(WIS_SPELLBONUS4=0,"",", "&amp;WIS_SPELLBONUS4&amp;":4th"))</f>
        <v xml:space="preserve">  --</v>
      </c>
      <c r="Y20" s="1043"/>
      <c r="Z20" s="1043"/>
      <c r="AA20" s="1043"/>
      <c r="AB20" s="1044"/>
      <c r="AC20" s="346"/>
      <c r="AD20" s="244"/>
      <c r="AE20" s="372" t="s">
        <v>2002</v>
      </c>
      <c r="AH20" s="667"/>
      <c r="AP20" s="391"/>
      <c r="BF20" s="378"/>
      <c r="BG20" s="378"/>
      <c r="BH20" s="378"/>
      <c r="BI20" s="378"/>
      <c r="BJ20" s="378"/>
      <c r="BK20" s="378"/>
      <c r="BL20" s="378"/>
      <c r="BM20" s="378"/>
      <c r="BN20" s="378"/>
      <c r="BO20" s="378"/>
      <c r="BP20" s="378"/>
      <c r="BQ20" s="378"/>
      <c r="BR20" s="378"/>
      <c r="BS20" s="378"/>
      <c r="BT20" s="378"/>
      <c r="BU20" s="378"/>
      <c r="BV20" s="378"/>
      <c r="BW20" s="378"/>
      <c r="BX20" s="378"/>
      <c r="BY20" s="378"/>
      <c r="BZ20" s="378"/>
      <c r="CA20" s="378"/>
      <c r="CB20" s="378"/>
      <c r="CC20" s="378"/>
      <c r="CD20" s="378"/>
      <c r="CE20" s="378"/>
      <c r="CF20" s="378"/>
      <c r="CG20" s="378"/>
      <c r="CH20" s="378"/>
      <c r="CI20" s="378"/>
      <c r="CJ20" s="378"/>
      <c r="CK20" s="378"/>
      <c r="CL20" s="378"/>
      <c r="CM20" s="378"/>
      <c r="CN20" s="378"/>
      <c r="CO20" s="378"/>
      <c r="CP20" s="378"/>
      <c r="CQ20" s="378"/>
      <c r="CR20" s="378"/>
      <c r="CS20" s="378"/>
      <c r="CT20" s="378"/>
      <c r="CU20" s="378"/>
      <c r="CV20" s="378"/>
      <c r="CW20" s="378"/>
      <c r="CX20" s="378"/>
      <c r="CY20" s="378"/>
      <c r="CZ20" s="378"/>
      <c r="DA20" s="378"/>
      <c r="DB20" s="378"/>
      <c r="DC20" s="378"/>
      <c r="DD20" s="378"/>
      <c r="DE20" s="378"/>
      <c r="DF20" s="378"/>
      <c r="DG20" s="378"/>
      <c r="DH20" s="378"/>
      <c r="DI20" s="378"/>
      <c r="DJ20" s="378"/>
      <c r="DK20" s="378"/>
      <c r="DL20" s="378"/>
      <c r="DM20" s="378"/>
      <c r="DN20" s="378"/>
      <c r="DO20" s="378"/>
      <c r="DP20" s="378"/>
      <c r="DQ20" s="378"/>
      <c r="DR20" s="378"/>
      <c r="DS20" s="378"/>
      <c r="DT20" s="378"/>
      <c r="DU20" s="378"/>
      <c r="DV20" s="378"/>
      <c r="DW20" s="378"/>
      <c r="DX20" s="378"/>
      <c r="DY20" s="378"/>
      <c r="DZ20" s="378"/>
      <c r="EA20" s="378"/>
      <c r="EB20" s="378"/>
      <c r="EC20" s="378"/>
      <c r="ED20" s="378"/>
      <c r="EE20" s="378"/>
    </row>
    <row r="21" spans="1:135" s="389" customFormat="1" ht="24" customHeight="1">
      <c r="B21" s="713"/>
      <c r="C21" s="890"/>
      <c r="D21" s="779"/>
      <c r="E21" s="298"/>
      <c r="F21" s="252"/>
      <c r="G21" s="929">
        <v>9</v>
      </c>
      <c r="H21" s="1032" t="str">
        <f>IF(HLOOKUP(CLASS,CLASSDATA_TBL,16,FALSE)=1,"CHA•","CHA")</f>
        <v>CHA</v>
      </c>
      <c r="I21" s="901"/>
      <c r="J21" s="901"/>
      <c r="K21" s="901"/>
      <c r="L21" s="901"/>
      <c r="M21" s="1020" t="s">
        <v>15</v>
      </c>
      <c r="N21" s="1038">
        <f>CHA_REACT</f>
        <v>0</v>
      </c>
      <c r="O21" s="901"/>
      <c r="P21" s="901"/>
      <c r="Q21" s="901"/>
      <c r="R21" s="1020" t="s">
        <v>18</v>
      </c>
      <c r="S21" s="1039">
        <f>CHA_HENCH</f>
        <v>4</v>
      </c>
      <c r="T21" s="244"/>
      <c r="U21" s="901"/>
      <c r="V21" s="901"/>
      <c r="W21" s="1020" t="s">
        <v>9</v>
      </c>
      <c r="X21" s="1040" t="str">
        <f>IF(TA=0,"--",CHA_UNDEAD)</f>
        <v>--</v>
      </c>
      <c r="Y21" s="901"/>
      <c r="Z21" s="901"/>
      <c r="AA21" s="901"/>
      <c r="AB21" s="902"/>
      <c r="AC21" s="346"/>
      <c r="AD21" s="244"/>
      <c r="AE21" s="372"/>
      <c r="AH21" s="667"/>
      <c r="AP21" s="391"/>
      <c r="BF21" s="378"/>
      <c r="BG21" s="378"/>
      <c r="BH21" s="378"/>
      <c r="BI21" s="378"/>
      <c r="BJ21" s="378"/>
      <c r="BK21" s="378"/>
      <c r="BL21" s="378"/>
      <c r="BM21" s="378"/>
      <c r="BN21" s="378"/>
      <c r="BO21" s="378"/>
      <c r="BP21" s="378"/>
      <c r="BQ21" s="378"/>
      <c r="BR21" s="378"/>
      <c r="BS21" s="378"/>
      <c r="BT21" s="378"/>
      <c r="BU21" s="378"/>
      <c r="BV21" s="378"/>
      <c r="BW21" s="378"/>
      <c r="BX21" s="378"/>
      <c r="BY21" s="378"/>
      <c r="BZ21" s="378"/>
      <c r="CA21" s="378"/>
      <c r="CB21" s="378"/>
      <c r="CC21" s="378"/>
      <c r="CD21" s="378"/>
      <c r="CE21" s="378"/>
      <c r="CF21" s="378"/>
      <c r="CG21" s="378"/>
      <c r="CH21" s="378"/>
      <c r="CI21" s="378"/>
      <c r="CJ21" s="378"/>
      <c r="CK21" s="378"/>
      <c r="CL21" s="378"/>
      <c r="CM21" s="378"/>
      <c r="CN21" s="378"/>
      <c r="CO21" s="378"/>
      <c r="CP21" s="378"/>
      <c r="CQ21" s="378"/>
      <c r="CR21" s="378"/>
      <c r="CS21" s="378"/>
      <c r="CT21" s="378"/>
      <c r="CU21" s="378"/>
      <c r="CV21" s="378"/>
      <c r="CW21" s="378"/>
      <c r="CX21" s="378"/>
      <c r="CY21" s="378"/>
      <c r="CZ21" s="378"/>
      <c r="DA21" s="378"/>
      <c r="DB21" s="378"/>
      <c r="DC21" s="378"/>
      <c r="DD21" s="378"/>
      <c r="DE21" s="378"/>
      <c r="DF21" s="378"/>
      <c r="DG21" s="378"/>
      <c r="DH21" s="378"/>
      <c r="DI21" s="378"/>
      <c r="DJ21" s="378"/>
      <c r="DK21" s="378"/>
      <c r="DL21" s="378"/>
      <c r="DM21" s="378"/>
      <c r="DN21" s="378"/>
      <c r="DO21" s="378"/>
      <c r="DP21" s="378"/>
      <c r="DQ21" s="378"/>
      <c r="DR21" s="378"/>
      <c r="DS21" s="378"/>
      <c r="DT21" s="378"/>
      <c r="DU21" s="378"/>
      <c r="DV21" s="378"/>
      <c r="DW21" s="378"/>
      <c r="DX21" s="378"/>
      <c r="DY21" s="378"/>
      <c r="DZ21" s="378"/>
      <c r="EA21" s="378"/>
      <c r="EB21" s="378"/>
      <c r="EC21" s="378"/>
      <c r="ED21" s="378"/>
      <c r="EE21" s="378"/>
    </row>
    <row r="22" spans="1:135" s="391" customFormat="1" ht="7" customHeight="1" thickBot="1">
      <c r="B22" s="713"/>
      <c r="C22" s="713"/>
      <c r="D22" s="713"/>
      <c r="E22" s="249"/>
      <c r="F22" s="254"/>
      <c r="G22" s="859"/>
      <c r="H22" s="859"/>
      <c r="I22" s="859"/>
      <c r="J22" s="860"/>
      <c r="K22" s="860"/>
      <c r="L22" s="861"/>
      <c r="M22" s="862"/>
      <c r="N22" s="861"/>
      <c r="O22" s="861"/>
      <c r="P22" s="863"/>
      <c r="Q22" s="861"/>
      <c r="R22" s="862"/>
      <c r="S22" s="864"/>
      <c r="T22" s="865"/>
      <c r="U22" s="865"/>
      <c r="V22" s="865"/>
      <c r="W22" s="866"/>
      <c r="X22" s="861"/>
      <c r="Y22" s="861"/>
      <c r="Z22" s="861"/>
      <c r="AA22" s="861"/>
      <c r="AB22" s="903"/>
      <c r="AC22" s="248"/>
      <c r="AD22" s="249"/>
      <c r="AE22" s="372"/>
      <c r="AH22" s="667"/>
      <c r="AI22" s="389"/>
      <c r="AJ22" s="389"/>
      <c r="AK22" s="389"/>
      <c r="AL22" s="389"/>
      <c r="AM22" s="389"/>
      <c r="AN22" s="389"/>
      <c r="AO22" s="389"/>
      <c r="AP22" s="384"/>
      <c r="AQ22" s="384"/>
      <c r="AY22" s="378"/>
      <c r="AZ22" s="378"/>
      <c r="BA22" s="378"/>
      <c r="BB22" s="378"/>
      <c r="BC22" s="378"/>
      <c r="BD22" s="378"/>
      <c r="BE22" s="378"/>
      <c r="BF22" s="378"/>
      <c r="BG22" s="378"/>
      <c r="BH22" s="378"/>
      <c r="BI22" s="378"/>
      <c r="BJ22" s="378"/>
      <c r="BK22" s="378"/>
      <c r="BL22" s="378"/>
      <c r="BM22" s="378"/>
      <c r="BN22" s="378"/>
      <c r="BO22" s="378"/>
      <c r="BP22" s="378"/>
      <c r="BQ22" s="378"/>
      <c r="BR22" s="378"/>
      <c r="BS22" s="378"/>
      <c r="BT22" s="378"/>
      <c r="BU22" s="378"/>
      <c r="BV22" s="378"/>
      <c r="BW22" s="378"/>
      <c r="BX22" s="378"/>
      <c r="BY22" s="378"/>
      <c r="BZ22" s="378"/>
      <c r="CA22" s="378"/>
      <c r="CB22" s="378"/>
      <c r="CC22" s="378"/>
      <c r="CD22" s="378"/>
      <c r="CE22" s="378"/>
      <c r="CF22" s="378"/>
      <c r="CG22" s="378"/>
      <c r="CH22" s="378"/>
      <c r="CI22" s="378"/>
      <c r="CJ22" s="378"/>
      <c r="CK22" s="378"/>
      <c r="CL22" s="378"/>
      <c r="CM22" s="378"/>
      <c r="CN22" s="378"/>
      <c r="CO22" s="378"/>
      <c r="CP22" s="378"/>
      <c r="CQ22" s="378"/>
      <c r="CR22" s="378"/>
      <c r="CS22" s="378"/>
      <c r="CT22" s="378"/>
      <c r="CU22" s="378"/>
      <c r="CV22" s="378"/>
      <c r="CW22" s="378"/>
      <c r="CX22" s="378"/>
      <c r="CY22" s="378"/>
      <c r="CZ22" s="378"/>
      <c r="DA22" s="378"/>
      <c r="DB22" s="378"/>
      <c r="DC22" s="378"/>
      <c r="DD22" s="378"/>
      <c r="DE22" s="378"/>
      <c r="DF22" s="378"/>
      <c r="DG22" s="378"/>
      <c r="DH22" s="378"/>
      <c r="DI22" s="378"/>
      <c r="DJ22" s="378"/>
      <c r="DK22" s="378"/>
      <c r="DL22" s="378"/>
      <c r="DM22" s="378"/>
      <c r="DN22" s="378"/>
      <c r="DO22" s="378"/>
      <c r="DP22" s="378"/>
      <c r="DQ22" s="378"/>
      <c r="DR22" s="378"/>
      <c r="DS22" s="378"/>
      <c r="DT22" s="378"/>
      <c r="DU22" s="378"/>
      <c r="DV22" s="378"/>
      <c r="DW22" s="378"/>
      <c r="DX22" s="378"/>
      <c r="DY22" s="378"/>
      <c r="DZ22" s="378"/>
      <c r="EA22" s="378"/>
      <c r="EB22" s="378"/>
      <c r="EC22" s="378"/>
      <c r="ED22" s="378"/>
      <c r="EE22" s="378"/>
    </row>
    <row r="23" spans="1:135" s="391" customFormat="1" ht="17" customHeight="1">
      <c r="B23" s="713"/>
      <c r="C23" s="713"/>
      <c r="D23" s="713"/>
      <c r="E23" s="249"/>
      <c r="F23" s="254"/>
      <c r="G23" s="904" t="s">
        <v>1720</v>
      </c>
      <c r="H23" s="927"/>
      <c r="I23" s="904"/>
      <c r="J23" s="904"/>
      <c r="K23" s="904"/>
      <c r="L23" s="904"/>
      <c r="M23" s="926"/>
      <c r="N23" s="928"/>
      <c r="O23" s="908" t="s">
        <v>2231</v>
      </c>
      <c r="P23" s="928"/>
      <c r="Q23" s="928"/>
      <c r="R23" s="928"/>
      <c r="S23" s="928"/>
      <c r="T23" s="928"/>
      <c r="U23" s="905"/>
      <c r="V23" s="906" t="s">
        <v>2229</v>
      </c>
      <c r="W23" s="907"/>
      <c r="X23" s="904"/>
      <c r="Y23" s="904"/>
      <c r="Z23" s="904"/>
      <c r="AA23" s="908"/>
      <c r="AB23" s="907" t="s">
        <v>1689</v>
      </c>
      <c r="AC23" s="248"/>
      <c r="AD23" s="249"/>
      <c r="AE23" s="372"/>
      <c r="AH23" s="667"/>
      <c r="AI23" s="389"/>
      <c r="AJ23" s="389"/>
      <c r="AK23" s="389"/>
      <c r="AL23" s="389"/>
      <c r="AM23" s="389"/>
      <c r="AN23" s="389"/>
      <c r="AO23" s="389"/>
      <c r="AY23" s="378"/>
      <c r="AZ23" s="378"/>
      <c r="BA23" s="378"/>
      <c r="BB23" s="378"/>
      <c r="BC23" s="378"/>
      <c r="BD23" s="378"/>
      <c r="BE23" s="378"/>
      <c r="BF23" s="378"/>
      <c r="BG23" s="378"/>
      <c r="BH23" s="378"/>
      <c r="BI23" s="378"/>
      <c r="BJ23" s="378"/>
      <c r="BK23" s="378"/>
      <c r="BL23" s="378"/>
      <c r="BM23" s="378"/>
      <c r="BN23" s="378"/>
      <c r="BO23" s="378"/>
      <c r="BP23" s="378"/>
      <c r="BQ23" s="378"/>
      <c r="BR23" s="378"/>
      <c r="BS23" s="378"/>
      <c r="BT23" s="378"/>
      <c r="BU23" s="378"/>
      <c r="BV23" s="378"/>
      <c r="BW23" s="378"/>
      <c r="BX23" s="378"/>
      <c r="BY23" s="378"/>
      <c r="BZ23" s="378"/>
      <c r="CA23" s="378"/>
      <c r="CB23" s="378"/>
      <c r="CC23" s="378"/>
      <c r="CD23" s="378"/>
      <c r="CE23" s="378"/>
      <c r="CF23" s="378"/>
      <c r="CG23" s="378"/>
      <c r="CH23" s="378"/>
      <c r="CI23" s="378"/>
      <c r="CJ23" s="378"/>
      <c r="CK23" s="378"/>
      <c r="CL23" s="378"/>
      <c r="CM23" s="378"/>
      <c r="CN23" s="378"/>
      <c r="CO23" s="378"/>
      <c r="CP23" s="378"/>
      <c r="CQ23" s="378"/>
      <c r="CR23" s="378"/>
      <c r="CS23" s="378"/>
      <c r="CT23" s="378"/>
      <c r="CU23" s="378"/>
      <c r="CV23" s="378"/>
      <c r="CW23" s="378"/>
      <c r="CX23" s="378"/>
      <c r="CY23" s="378"/>
      <c r="CZ23" s="378"/>
      <c r="DA23" s="378"/>
      <c r="DB23" s="378"/>
      <c r="DC23" s="378"/>
      <c r="DD23" s="378"/>
      <c r="DE23" s="378"/>
      <c r="DF23" s="378"/>
      <c r="DG23" s="378"/>
      <c r="DH23" s="378"/>
      <c r="DI23" s="378"/>
      <c r="DJ23" s="378"/>
      <c r="DK23" s="378"/>
      <c r="DL23" s="378"/>
      <c r="DM23" s="378"/>
      <c r="DN23" s="378"/>
      <c r="DO23" s="378"/>
      <c r="DP23" s="378"/>
      <c r="DQ23" s="378"/>
      <c r="DR23" s="378"/>
      <c r="DS23" s="378"/>
      <c r="DT23" s="378"/>
      <c r="DU23" s="378"/>
      <c r="DV23" s="378"/>
      <c r="DW23" s="378"/>
      <c r="DX23" s="378"/>
      <c r="DY23" s="378"/>
      <c r="DZ23" s="378"/>
      <c r="EA23" s="378"/>
      <c r="EB23" s="378"/>
      <c r="EC23" s="378"/>
      <c r="ED23" s="378"/>
      <c r="EE23" s="378"/>
    </row>
    <row r="24" spans="1:135" s="389" customFormat="1" ht="24" customHeight="1">
      <c r="B24" s="713"/>
      <c r="C24" s="713"/>
      <c r="D24" s="713"/>
      <c r="E24" s="244"/>
      <c r="F24" s="353"/>
      <c r="G24" s="1049">
        <f>16-ROUNDDOWN((LEVEL-1)*0.5,0)</f>
        <v>16</v>
      </c>
      <c r="H24" s="899" t="s">
        <v>1628</v>
      </c>
      <c r="I24" s="282"/>
      <c r="J24" s="282"/>
      <c r="K24" s="282"/>
      <c r="L24" s="282"/>
      <c r="M24" s="280"/>
      <c r="N24" s="282"/>
      <c r="O24" s="916">
        <f>BASE_MOVE+VLOOKUP(ARMOUR,ARMOR_TABLE,9,FALSE)</f>
        <v>40</v>
      </c>
      <c r="P24" s="900" t="s">
        <v>1630</v>
      </c>
      <c r="Q24" s="900"/>
      <c r="R24" s="900"/>
      <c r="S24" s="900"/>
      <c r="T24" s="900"/>
      <c r="U24" s="955"/>
      <c r="V24" s="281"/>
      <c r="W24" s="282"/>
      <c r="X24" s="282"/>
      <c r="Y24" s="282"/>
      <c r="Z24" s="867" t="s">
        <v>1629</v>
      </c>
      <c r="AA24" s="897">
        <f>$Z$26+((IF(SHIELD&lt;&gt;"",VLOOKUP($W$27,SHIELD_TABLE,4,FALSE),0))-SUM($AA$26:$AA$31)-DEX_DEFMOD)-Z25</f>
        <v>9</v>
      </c>
      <c r="AB24" s="898">
        <f>($Z$26+IF(SHIELD&lt;&gt;"",VLOOKUP($W$27,SHIELD_TABLE,5,FALSE),0))-SUM(AB26:AB31)-DEX_DEFMOD-Z25</f>
        <v>9</v>
      </c>
      <c r="AC24" s="346"/>
      <c r="AD24" s="244"/>
      <c r="AE24" s="372"/>
      <c r="AH24" s="667"/>
      <c r="AP24" s="384"/>
      <c r="AY24" s="378"/>
      <c r="AZ24" s="378"/>
      <c r="BA24" s="378"/>
      <c r="BB24" s="378"/>
      <c r="BC24" s="378"/>
      <c r="BD24" s="378"/>
      <c r="BE24" s="378"/>
      <c r="BF24" s="378"/>
      <c r="BG24" s="378"/>
      <c r="BH24" s="378"/>
      <c r="BI24" s="378"/>
      <c r="BJ24" s="378"/>
      <c r="BK24" s="378"/>
      <c r="BL24" s="378"/>
      <c r="BM24" s="378"/>
      <c r="BN24" s="378"/>
      <c r="BO24" s="378"/>
      <c r="BP24" s="378"/>
      <c r="BQ24" s="378"/>
      <c r="BR24" s="378"/>
      <c r="BS24" s="378"/>
      <c r="BT24" s="378"/>
      <c r="BU24" s="378"/>
      <c r="BV24" s="378"/>
      <c r="BW24" s="378"/>
      <c r="BX24" s="378"/>
      <c r="BY24" s="378"/>
      <c r="BZ24" s="378"/>
      <c r="CA24" s="378"/>
      <c r="CB24" s="378"/>
      <c r="CC24" s="378"/>
      <c r="CD24" s="378"/>
      <c r="CE24" s="378"/>
      <c r="CF24" s="378"/>
      <c r="CG24" s="378"/>
      <c r="CH24" s="378"/>
      <c r="CI24" s="378"/>
      <c r="CJ24" s="378"/>
      <c r="CK24" s="378"/>
      <c r="CL24" s="378"/>
      <c r="CM24" s="378"/>
      <c r="CN24" s="378"/>
      <c r="CO24" s="378"/>
      <c r="CP24" s="378"/>
      <c r="CQ24" s="378"/>
      <c r="CR24" s="378"/>
      <c r="CS24" s="378"/>
      <c r="CT24" s="378"/>
      <c r="CU24" s="378"/>
      <c r="CV24" s="378"/>
      <c r="CW24" s="378"/>
      <c r="CX24" s="378"/>
      <c r="CY24" s="378"/>
      <c r="CZ24" s="378"/>
      <c r="DA24" s="378"/>
      <c r="DB24" s="378"/>
      <c r="DC24" s="378"/>
      <c r="DD24" s="378"/>
      <c r="DE24" s="378"/>
      <c r="DF24" s="378"/>
      <c r="DG24" s="378"/>
      <c r="DH24" s="378"/>
      <c r="DI24" s="378"/>
      <c r="DJ24" s="378"/>
      <c r="DK24" s="378"/>
      <c r="DL24" s="378"/>
      <c r="DM24" s="378"/>
      <c r="DN24" s="378"/>
      <c r="DO24" s="378"/>
      <c r="DP24" s="378"/>
      <c r="DQ24" s="378"/>
      <c r="DR24" s="378"/>
      <c r="DS24" s="378"/>
      <c r="DT24" s="378"/>
      <c r="DU24" s="378"/>
      <c r="DV24" s="378"/>
      <c r="DW24" s="378"/>
      <c r="DX24" s="378"/>
      <c r="DY24" s="378"/>
      <c r="DZ24" s="378"/>
      <c r="EA24" s="378"/>
      <c r="EB24" s="378"/>
      <c r="EC24" s="378"/>
      <c r="ED24" s="378"/>
      <c r="EE24" s="378"/>
    </row>
    <row r="25" spans="1:135" s="389" customFormat="1" ht="24" customHeight="1">
      <c r="B25" s="713"/>
      <c r="C25" s="713"/>
      <c r="D25" s="713"/>
      <c r="E25" s="244"/>
      <c r="F25" s="353"/>
      <c r="G25" s="1050">
        <f>SV_DEATH_MOD</f>
        <v>2</v>
      </c>
      <c r="H25" s="256" t="s">
        <v>2748</v>
      </c>
      <c r="I25" s="256"/>
      <c r="J25" s="256"/>
      <c r="K25" s="256"/>
      <c r="L25" s="256"/>
      <c r="M25" s="256"/>
      <c r="N25" s="250"/>
      <c r="O25" s="1046">
        <f>O24-10</f>
        <v>30</v>
      </c>
      <c r="P25" s="901" t="str">
        <f>"Encumbered ("&amp;(STR_CARRY+1)&amp;"-"&amp;(2*STR_CARRY)&amp;" lbs.)"</f>
        <v>Encumbered (51-100 lbs.)</v>
      </c>
      <c r="Q25" s="901"/>
      <c r="R25" s="901"/>
      <c r="S25" s="901"/>
      <c r="T25" s="901"/>
      <c r="U25" s="1392" t="str">
        <f>ARMOR_NOTE</f>
        <v xml:space="preserve"> </v>
      </c>
      <c r="V25" s="1392"/>
      <c r="W25" s="1392"/>
      <c r="X25" s="1392"/>
      <c r="Y25" s="1392"/>
      <c r="Z25" s="891">
        <f>ARMOR_NOTE_BONUS</f>
        <v>0</v>
      </c>
      <c r="AA25" s="1446" t="s">
        <v>1690</v>
      </c>
      <c r="AB25" s="1447"/>
      <c r="AC25" s="346"/>
      <c r="AD25" s="244"/>
      <c r="AE25" s="372"/>
      <c r="AH25" s="667"/>
      <c r="AP25" s="391"/>
      <c r="AY25" s="378"/>
      <c r="AZ25" s="378"/>
      <c r="BA25" s="378"/>
      <c r="BB25" s="378"/>
      <c r="BC25" s="378"/>
      <c r="BD25" s="378"/>
      <c r="BE25" s="378"/>
      <c r="BF25" s="378"/>
      <c r="BG25" s="378"/>
      <c r="BH25" s="378"/>
      <c r="BI25" s="378"/>
      <c r="BJ25" s="378"/>
      <c r="BK25" s="378"/>
      <c r="BL25" s="378"/>
      <c r="BM25" s="378"/>
      <c r="BN25" s="378"/>
      <c r="BO25" s="378"/>
      <c r="BP25" s="378"/>
      <c r="BQ25" s="378"/>
      <c r="BR25" s="378"/>
      <c r="BS25" s="378"/>
      <c r="BT25" s="378"/>
      <c r="BU25" s="378"/>
      <c r="BV25" s="378"/>
      <c r="BW25" s="378"/>
      <c r="BX25" s="378"/>
      <c r="BY25" s="378"/>
      <c r="BZ25" s="378"/>
      <c r="CA25" s="378"/>
      <c r="CB25" s="378"/>
      <c r="CC25" s="378"/>
      <c r="CD25" s="378"/>
      <c r="CE25" s="378"/>
      <c r="CF25" s="378"/>
      <c r="CG25" s="378"/>
      <c r="CH25" s="378"/>
      <c r="CI25" s="378"/>
      <c r="CJ25" s="378"/>
      <c r="CK25" s="378"/>
      <c r="CL25" s="378"/>
      <c r="CM25" s="378"/>
      <c r="CN25" s="378"/>
      <c r="CO25" s="378"/>
      <c r="CP25" s="378"/>
      <c r="CQ25" s="378"/>
      <c r="CR25" s="378"/>
      <c r="CS25" s="378"/>
      <c r="CT25" s="378"/>
      <c r="CU25" s="378"/>
      <c r="CV25" s="378"/>
      <c r="CW25" s="378"/>
      <c r="CX25" s="378"/>
      <c r="CY25" s="378"/>
      <c r="CZ25" s="378"/>
      <c r="DA25" s="378"/>
      <c r="DB25" s="378"/>
      <c r="DC25" s="378"/>
      <c r="DD25" s="378"/>
      <c r="DE25" s="378"/>
      <c r="DF25" s="378"/>
      <c r="DG25" s="378"/>
      <c r="DH25" s="378"/>
      <c r="DI25" s="378"/>
      <c r="DJ25" s="378"/>
      <c r="DK25" s="378"/>
      <c r="DL25" s="378"/>
      <c r="DM25" s="378"/>
      <c r="DN25" s="378"/>
      <c r="DO25" s="378"/>
      <c r="DP25" s="378"/>
      <c r="DQ25" s="378"/>
      <c r="DR25" s="378"/>
      <c r="DS25" s="378"/>
      <c r="DT25" s="378"/>
      <c r="DU25" s="378"/>
      <c r="DV25" s="378"/>
      <c r="DW25" s="378"/>
      <c r="DX25" s="378"/>
      <c r="DY25" s="378"/>
      <c r="DZ25" s="378"/>
      <c r="EA25" s="378"/>
      <c r="EB25" s="378"/>
      <c r="EC25" s="378"/>
      <c r="ED25" s="378"/>
      <c r="EE25" s="378"/>
    </row>
    <row r="26" spans="1:135" s="389" customFormat="1" ht="24" customHeight="1">
      <c r="B26" s="713"/>
      <c r="C26" s="713"/>
      <c r="D26" s="713"/>
      <c r="E26" s="244"/>
      <c r="F26" s="353"/>
      <c r="G26" s="1038">
        <f>SV_DEATH_MOD+CON_POISONMOD</f>
        <v>2</v>
      </c>
      <c r="H26" s="256" t="s">
        <v>2753</v>
      </c>
      <c r="I26" s="250"/>
      <c r="J26" s="250"/>
      <c r="K26" s="250"/>
      <c r="L26" s="250"/>
      <c r="M26" s="250"/>
      <c r="N26" s="257"/>
      <c r="O26" s="1047">
        <f>O24-20</f>
        <v>20</v>
      </c>
      <c r="P26" s="901" t="str">
        <f>"Heavily ("&amp;((2*STR_CARRY)+1)&amp;"-"&amp;(3*STR_CARRY)&amp;" lbs.)"</f>
        <v>Heavily (101-150 lbs.)</v>
      </c>
      <c r="Q26" s="901"/>
      <c r="R26" s="901"/>
      <c r="S26" s="901"/>
      <c r="T26" s="901"/>
      <c r="U26" s="244"/>
      <c r="V26" s="858" t="s">
        <v>1925</v>
      </c>
      <c r="W26" s="1386" t="s">
        <v>2770</v>
      </c>
      <c r="X26" s="1387"/>
      <c r="Y26" s="1388"/>
      <c r="Z26" s="909">
        <f>IF(ARMOUR="",9,VLOOKUP($W$26,ARMOR_TABLE,3,FALSE))</f>
        <v>9</v>
      </c>
      <c r="AA26" s="911"/>
      <c r="AB26" s="892"/>
      <c r="AC26" s="346"/>
      <c r="AD26" s="244"/>
      <c r="AE26" s="372"/>
      <c r="AH26" s="667"/>
      <c r="AP26" s="384"/>
      <c r="AY26" s="378"/>
      <c r="AZ26" s="378"/>
      <c r="BA26" s="378"/>
      <c r="BB26" s="378"/>
      <c r="BC26" s="378"/>
      <c r="BD26" s="378"/>
      <c r="BE26" s="378"/>
      <c r="BF26" s="378"/>
      <c r="BG26" s="378"/>
      <c r="BH26" s="378"/>
      <c r="BI26" s="378"/>
      <c r="BJ26" s="378"/>
      <c r="BK26" s="378"/>
      <c r="BL26" s="378"/>
      <c r="BM26" s="378"/>
      <c r="BN26" s="378"/>
      <c r="BO26" s="378"/>
      <c r="BP26" s="378"/>
      <c r="BQ26" s="378"/>
      <c r="BR26" s="378"/>
      <c r="BS26" s="378"/>
      <c r="BT26" s="378"/>
      <c r="BU26" s="378"/>
      <c r="BV26" s="378"/>
      <c r="BW26" s="378"/>
      <c r="BX26" s="378"/>
      <c r="BY26" s="378"/>
      <c r="BZ26" s="378"/>
      <c r="CA26" s="378"/>
      <c r="CB26" s="378"/>
      <c r="CC26" s="378"/>
      <c r="CD26" s="378"/>
      <c r="CE26" s="378"/>
      <c r="CF26" s="378"/>
      <c r="CG26" s="378"/>
      <c r="CH26" s="378"/>
      <c r="CI26" s="378"/>
      <c r="CJ26" s="378"/>
      <c r="CK26" s="378"/>
      <c r="CL26" s="378"/>
      <c r="CM26" s="378"/>
      <c r="CN26" s="378"/>
      <c r="CO26" s="378"/>
      <c r="CP26" s="378"/>
      <c r="CQ26" s="378"/>
      <c r="CR26" s="378"/>
      <c r="CS26" s="378"/>
      <c r="CT26" s="378"/>
      <c r="CU26" s="378"/>
      <c r="CV26" s="378"/>
      <c r="CW26" s="378"/>
      <c r="CX26" s="378"/>
      <c r="CY26" s="378"/>
      <c r="CZ26" s="378"/>
      <c r="DA26" s="378"/>
      <c r="DB26" s="378"/>
      <c r="DC26" s="378"/>
      <c r="DD26" s="378"/>
      <c r="DE26" s="378"/>
      <c r="DF26" s="378"/>
      <c r="DG26" s="378"/>
      <c r="DH26" s="378"/>
      <c r="DI26" s="378"/>
      <c r="DJ26" s="378"/>
      <c r="DK26" s="378"/>
      <c r="DL26" s="378"/>
      <c r="DM26" s="378"/>
      <c r="DN26" s="378"/>
      <c r="DO26" s="378"/>
      <c r="DP26" s="378"/>
      <c r="DQ26" s="378"/>
      <c r="DR26" s="378"/>
      <c r="DS26" s="378"/>
      <c r="DT26" s="378"/>
      <c r="DU26" s="378"/>
      <c r="DV26" s="378"/>
      <c r="DW26" s="378"/>
      <c r="DX26" s="378"/>
      <c r="DY26" s="378"/>
      <c r="DZ26" s="378"/>
      <c r="EA26" s="378"/>
      <c r="EB26" s="378"/>
      <c r="EC26" s="378"/>
      <c r="ED26" s="378"/>
      <c r="EE26" s="378"/>
    </row>
    <row r="27" spans="1:135" s="389" customFormat="1" ht="24" customHeight="1">
      <c r="B27" s="713"/>
      <c r="C27" s="713"/>
      <c r="D27" s="713"/>
      <c r="E27" s="244"/>
      <c r="F27" s="353"/>
      <c r="G27" s="1038">
        <f>SV_TRANS_MOD</f>
        <v>2</v>
      </c>
      <c r="H27" s="256" t="s">
        <v>2749</v>
      </c>
      <c r="I27" s="256"/>
      <c r="J27" s="256"/>
      <c r="K27" s="256"/>
      <c r="L27" s="256"/>
      <c r="M27" s="256"/>
      <c r="N27" s="250"/>
      <c r="O27" s="908"/>
      <c r="P27" s="904" t="str">
        <f>"(CURRENTLY "&amp;ENCUMBRANCE&amp;")"</f>
        <v>(CURRENTLY NOT ENCUMBERED)</v>
      </c>
      <c r="Q27" s="908"/>
      <c r="R27" s="908"/>
      <c r="S27" s="908"/>
      <c r="T27" s="908"/>
      <c r="U27" s="244"/>
      <c r="V27" s="858" t="s">
        <v>1995</v>
      </c>
      <c r="W27" s="1393" t="s">
        <v>2016</v>
      </c>
      <c r="X27" s="1394"/>
      <c r="Y27" s="1395"/>
      <c r="Z27" s="910" t="str">
        <f>IF(SHIELD="",0,VLOOKUP($W$27,SHIELD_TABLE,4,FALSE)&amp;"/"&amp;IF(SHIELD="",0,VLOOKUP($W$27,SHIELD_TABLE,5,FALSE)))</f>
        <v>0/0</v>
      </c>
      <c r="AA27" s="912"/>
      <c r="AB27" s="894"/>
      <c r="AC27" s="346"/>
      <c r="AD27" s="244"/>
      <c r="AE27" s="372"/>
      <c r="AH27" s="667"/>
      <c r="AP27" s="391"/>
      <c r="AY27" s="378"/>
      <c r="AZ27" s="378"/>
      <c r="BA27" s="378"/>
      <c r="BB27" s="378"/>
      <c r="BC27" s="378"/>
      <c r="BD27" s="378"/>
      <c r="BE27" s="378"/>
      <c r="BF27" s="378"/>
      <c r="BG27" s="378"/>
      <c r="BH27" s="378"/>
      <c r="BI27" s="378"/>
      <c r="BJ27" s="378"/>
      <c r="BK27" s="378"/>
      <c r="BL27" s="378"/>
      <c r="BM27" s="378"/>
      <c r="BN27" s="378"/>
      <c r="BO27" s="378"/>
      <c r="BP27" s="378"/>
      <c r="BQ27" s="378"/>
      <c r="BR27" s="378"/>
      <c r="BS27" s="378"/>
      <c r="BT27" s="378"/>
      <c r="BU27" s="378"/>
      <c r="BV27" s="378"/>
      <c r="BW27" s="378"/>
      <c r="BX27" s="378"/>
      <c r="BY27" s="378"/>
      <c r="BZ27" s="378"/>
      <c r="CA27" s="378"/>
      <c r="CB27" s="378"/>
      <c r="CC27" s="378"/>
      <c r="CD27" s="378"/>
      <c r="CE27" s="378"/>
      <c r="CF27" s="378"/>
      <c r="CG27" s="378"/>
      <c r="CH27" s="378"/>
      <c r="CI27" s="378"/>
      <c r="CJ27" s="378"/>
      <c r="CK27" s="378"/>
      <c r="CL27" s="378"/>
      <c r="CM27" s="378"/>
      <c r="CN27" s="378"/>
      <c r="CO27" s="378"/>
      <c r="CP27" s="378"/>
      <c r="CQ27" s="378"/>
      <c r="CR27" s="378"/>
      <c r="CS27" s="378"/>
      <c r="CT27" s="378"/>
      <c r="CU27" s="378"/>
      <c r="CV27" s="378"/>
      <c r="CW27" s="378"/>
      <c r="CX27" s="378"/>
      <c r="CY27" s="378"/>
      <c r="CZ27" s="378"/>
      <c r="DA27" s="378"/>
      <c r="DB27" s="378"/>
      <c r="DC27" s="378"/>
      <c r="DD27" s="378"/>
      <c r="DE27" s="378"/>
      <c r="DF27" s="378"/>
      <c r="DG27" s="378"/>
      <c r="DH27" s="378"/>
      <c r="DI27" s="378"/>
      <c r="DJ27" s="378"/>
      <c r="DK27" s="378"/>
      <c r="DL27" s="378"/>
      <c r="DM27" s="378"/>
      <c r="DN27" s="378"/>
      <c r="DO27" s="378"/>
      <c r="DP27" s="378"/>
      <c r="DQ27" s="378"/>
      <c r="DR27" s="378"/>
      <c r="DS27" s="378"/>
      <c r="DT27" s="378"/>
      <c r="DU27" s="378"/>
      <c r="DV27" s="378"/>
      <c r="DW27" s="378"/>
      <c r="DX27" s="378"/>
      <c r="DY27" s="378"/>
      <c r="DZ27" s="378"/>
      <c r="EA27" s="378"/>
      <c r="EB27" s="378"/>
      <c r="EC27" s="378"/>
      <c r="ED27" s="378"/>
      <c r="EE27" s="378"/>
    </row>
    <row r="28" spans="1:135" s="389" customFormat="1" ht="24" customHeight="1">
      <c r="B28" s="713"/>
      <c r="C28" s="713"/>
      <c r="D28" s="713"/>
      <c r="E28" s="244"/>
      <c r="F28" s="353"/>
      <c r="G28" s="1038">
        <f>SV_DEVICE_MOD</f>
        <v>0</v>
      </c>
      <c r="H28" s="250" t="s">
        <v>2750</v>
      </c>
      <c r="I28" s="250"/>
      <c r="J28" s="250"/>
      <c r="K28" s="250"/>
      <c r="L28" s="250"/>
      <c r="M28" s="250"/>
      <c r="N28" s="250"/>
      <c r="O28" s="1418">
        <v>10</v>
      </c>
      <c r="P28" s="1420" t="s">
        <v>1638</v>
      </c>
      <c r="Q28" s="1421"/>
      <c r="R28" s="1421"/>
      <c r="S28" s="1421"/>
      <c r="T28" s="1421"/>
      <c r="U28" s="1384" t="s">
        <v>1631</v>
      </c>
      <c r="V28" s="1384"/>
      <c r="W28" s="1384"/>
      <c r="X28" s="1384"/>
      <c r="Y28" s="1384"/>
      <c r="Z28" s="1385"/>
      <c r="AA28" s="893">
        <f>ARMOR_NOTE_BONUS</f>
        <v>0</v>
      </c>
      <c r="AB28" s="894">
        <f>ARMOR_NOTE_BONUS</f>
        <v>0</v>
      </c>
      <c r="AC28" s="346"/>
      <c r="AD28" s="244"/>
      <c r="AE28" s="372"/>
      <c r="AH28" s="667"/>
      <c r="AP28" s="384"/>
      <c r="AQ28" s="986"/>
      <c r="AR28" s="986"/>
      <c r="AS28" s="986"/>
      <c r="AT28" s="986"/>
      <c r="AZ28" s="378"/>
      <c r="BA28" s="378"/>
      <c r="BB28" s="378"/>
      <c r="BC28" s="378"/>
      <c r="BD28" s="378"/>
      <c r="BE28" s="378"/>
      <c r="BF28" s="378"/>
      <c r="BG28" s="378"/>
      <c r="BH28" s="378"/>
      <c r="BI28" s="378"/>
      <c r="BJ28" s="378"/>
      <c r="BK28" s="378"/>
      <c r="BL28" s="378"/>
      <c r="BM28" s="378"/>
      <c r="BN28" s="378"/>
      <c r="BO28" s="378"/>
      <c r="BP28" s="378"/>
      <c r="BQ28" s="378"/>
      <c r="BR28" s="378"/>
      <c r="BS28" s="378"/>
      <c r="BT28" s="378"/>
      <c r="BU28" s="378"/>
      <c r="BV28" s="378"/>
      <c r="BW28" s="378"/>
      <c r="BX28" s="378"/>
      <c r="BY28" s="378"/>
      <c r="BZ28" s="378"/>
      <c r="CA28" s="378"/>
      <c r="CB28" s="378"/>
      <c r="CC28" s="378"/>
      <c r="CD28" s="378"/>
      <c r="CE28" s="378"/>
      <c r="CF28" s="378"/>
      <c r="CG28" s="378"/>
      <c r="CH28" s="378"/>
      <c r="CI28" s="378"/>
      <c r="CJ28" s="378"/>
      <c r="CK28" s="378"/>
      <c r="CL28" s="378"/>
      <c r="CM28" s="378"/>
      <c r="CN28" s="378"/>
      <c r="CO28" s="378"/>
      <c r="CP28" s="378"/>
      <c r="CQ28" s="378"/>
      <c r="CR28" s="378"/>
      <c r="CS28" s="378"/>
      <c r="CT28" s="378"/>
      <c r="CU28" s="378"/>
      <c r="CV28" s="378"/>
      <c r="CW28" s="378"/>
      <c r="CX28" s="378"/>
      <c r="CY28" s="378"/>
      <c r="CZ28" s="378"/>
      <c r="DA28" s="378"/>
      <c r="DB28" s="378"/>
      <c r="DC28" s="378"/>
      <c r="DD28" s="378"/>
      <c r="DE28" s="378"/>
      <c r="DF28" s="378"/>
      <c r="DG28" s="378"/>
      <c r="DH28" s="378"/>
      <c r="DI28" s="378"/>
      <c r="DJ28" s="378"/>
      <c r="DK28" s="378"/>
      <c r="DL28" s="378"/>
      <c r="DM28" s="378"/>
      <c r="DN28" s="378"/>
      <c r="DO28" s="378"/>
      <c r="DP28" s="378"/>
      <c r="DQ28" s="378"/>
      <c r="DR28" s="378"/>
      <c r="DS28" s="378"/>
      <c r="DT28" s="378"/>
      <c r="DU28" s="378"/>
      <c r="DV28" s="378"/>
      <c r="DW28" s="378"/>
      <c r="DX28" s="378"/>
      <c r="DY28" s="378"/>
      <c r="DZ28" s="378"/>
      <c r="EA28" s="378"/>
      <c r="EB28" s="378"/>
      <c r="EC28" s="378"/>
      <c r="ED28" s="378"/>
      <c r="EE28" s="378"/>
    </row>
    <row r="29" spans="1:135" s="389" customFormat="1" ht="24" customHeight="1">
      <c r="B29" s="713"/>
      <c r="C29" s="713"/>
      <c r="D29" s="713"/>
      <c r="E29" s="244"/>
      <c r="F29" s="353"/>
      <c r="G29" s="1038">
        <f>SV_AVOID_MOD</f>
        <v>0</v>
      </c>
      <c r="H29" s="250" t="s">
        <v>2751</v>
      </c>
      <c r="I29" s="250"/>
      <c r="J29" s="250"/>
      <c r="K29" s="250"/>
      <c r="L29" s="250"/>
      <c r="M29" s="250"/>
      <c r="N29" s="244"/>
      <c r="O29" s="1419"/>
      <c r="P29" s="1422"/>
      <c r="Q29" s="1423"/>
      <c r="R29" s="1423"/>
      <c r="S29" s="1423"/>
      <c r="T29" s="1423"/>
      <c r="U29" s="1384" t="s">
        <v>1631</v>
      </c>
      <c r="V29" s="1384"/>
      <c r="W29" s="1384"/>
      <c r="X29" s="1384"/>
      <c r="Y29" s="1384"/>
      <c r="Z29" s="1385"/>
      <c r="AA29" s="893"/>
      <c r="AB29" s="894"/>
      <c r="AC29" s="346"/>
      <c r="AD29" s="244"/>
      <c r="AE29" s="372"/>
      <c r="AH29" s="667"/>
      <c r="AP29" s="391"/>
      <c r="AQ29" s="986"/>
      <c r="AR29" s="986"/>
      <c r="AS29" s="986"/>
      <c r="AT29" s="986"/>
      <c r="AZ29" s="378"/>
      <c r="BA29" s="378"/>
      <c r="BB29" s="378"/>
      <c r="BC29" s="378"/>
      <c r="BD29" s="378"/>
      <c r="BE29" s="378"/>
      <c r="BF29" s="378"/>
      <c r="BG29" s="378"/>
      <c r="BH29" s="378"/>
      <c r="BI29" s="378"/>
      <c r="BJ29" s="378"/>
      <c r="BK29" s="378"/>
      <c r="BL29" s="378"/>
      <c r="BM29" s="378"/>
      <c r="BN29" s="378"/>
      <c r="BO29" s="378"/>
      <c r="BP29" s="378"/>
      <c r="BQ29" s="378"/>
      <c r="BR29" s="378"/>
      <c r="BS29" s="378"/>
      <c r="BT29" s="378"/>
      <c r="BU29" s="378"/>
      <c r="BV29" s="378"/>
      <c r="BW29" s="378"/>
      <c r="BX29" s="378"/>
      <c r="BY29" s="378"/>
      <c r="BZ29" s="378"/>
      <c r="CA29" s="378"/>
      <c r="CB29" s="378"/>
      <c r="CC29" s="378"/>
      <c r="CD29" s="378"/>
      <c r="CE29" s="378"/>
      <c r="CF29" s="378"/>
      <c r="CG29" s="378"/>
      <c r="CH29" s="378"/>
      <c r="CI29" s="378"/>
      <c r="CJ29" s="378"/>
      <c r="CK29" s="378"/>
      <c r="CL29" s="378"/>
      <c r="CM29" s="378"/>
      <c r="CN29" s="378"/>
      <c r="CO29" s="378"/>
      <c r="CP29" s="378"/>
      <c r="CQ29" s="378"/>
      <c r="CR29" s="378"/>
      <c r="CS29" s="378"/>
      <c r="CT29" s="378"/>
      <c r="CU29" s="378"/>
      <c r="CV29" s="378"/>
      <c r="CW29" s="378"/>
      <c r="CX29" s="378"/>
      <c r="CY29" s="378"/>
      <c r="CZ29" s="378"/>
      <c r="DA29" s="378"/>
      <c r="DB29" s="378"/>
      <c r="DC29" s="378"/>
      <c r="DD29" s="378"/>
      <c r="DE29" s="378"/>
      <c r="DF29" s="378"/>
      <c r="DG29" s="378"/>
      <c r="DH29" s="378"/>
      <c r="DI29" s="378"/>
      <c r="DJ29" s="378"/>
      <c r="DK29" s="378"/>
      <c r="DL29" s="378"/>
      <c r="DM29" s="378"/>
      <c r="DN29" s="378"/>
      <c r="DO29" s="378"/>
      <c r="DP29" s="378"/>
      <c r="DQ29" s="378"/>
      <c r="DR29" s="378"/>
      <c r="DS29" s="378"/>
      <c r="DT29" s="378"/>
      <c r="DU29" s="378"/>
      <c r="DV29" s="378"/>
      <c r="DW29" s="378"/>
      <c r="DX29" s="378"/>
      <c r="DY29" s="378"/>
      <c r="DZ29" s="378"/>
      <c r="EA29" s="378"/>
      <c r="EB29" s="378"/>
      <c r="EC29" s="378"/>
      <c r="ED29" s="378"/>
      <c r="EE29" s="378"/>
    </row>
    <row r="30" spans="1:135" s="389" customFormat="1" ht="24" customHeight="1">
      <c r="B30" s="713"/>
      <c r="C30" s="713"/>
      <c r="D30" s="713"/>
      <c r="E30" s="244"/>
      <c r="F30" s="353"/>
      <c r="G30" s="1038">
        <f>SV_SORCERY_MOD</f>
        <v>0</v>
      </c>
      <c r="H30" s="256" t="s">
        <v>2752</v>
      </c>
      <c r="I30" s="250"/>
      <c r="J30" s="250"/>
      <c r="K30" s="250"/>
      <c r="L30" s="250"/>
      <c r="M30" s="250"/>
      <c r="N30" s="244"/>
      <c r="O30" s="969"/>
      <c r="P30" s="657"/>
      <c r="Q30" s="657"/>
      <c r="R30" s="657"/>
      <c r="S30" s="657"/>
      <c r="T30" s="970"/>
      <c r="U30" s="1384" t="s">
        <v>1631</v>
      </c>
      <c r="V30" s="1384"/>
      <c r="W30" s="1384"/>
      <c r="X30" s="1384"/>
      <c r="Y30" s="1384"/>
      <c r="Z30" s="1385"/>
      <c r="AA30" s="893"/>
      <c r="AB30" s="894"/>
      <c r="AC30" s="346"/>
      <c r="AD30" s="244"/>
      <c r="AE30" s="372"/>
      <c r="AH30" s="667"/>
      <c r="AP30" s="384"/>
      <c r="AQ30" s="986"/>
      <c r="AR30" s="986"/>
      <c r="AS30" s="986"/>
      <c r="AT30" s="986"/>
      <c r="AZ30" s="378"/>
      <c r="BA30" s="378"/>
      <c r="BB30" s="378"/>
      <c r="BC30" s="378"/>
      <c r="BD30" s="378"/>
      <c r="BE30" s="378"/>
      <c r="BF30" s="378"/>
      <c r="BG30" s="378"/>
      <c r="BH30" s="378"/>
      <c r="BI30" s="378"/>
      <c r="BJ30" s="378"/>
      <c r="BK30" s="378"/>
      <c r="BL30" s="378"/>
      <c r="BM30" s="378"/>
      <c r="BN30" s="378"/>
      <c r="BO30" s="378"/>
      <c r="BP30" s="378"/>
      <c r="BQ30" s="378"/>
      <c r="BR30" s="378"/>
      <c r="BS30" s="378"/>
      <c r="BT30" s="378"/>
      <c r="BU30" s="378"/>
      <c r="BV30" s="378"/>
      <c r="BW30" s="378"/>
      <c r="BX30" s="378"/>
      <c r="BY30" s="378"/>
      <c r="BZ30" s="378"/>
      <c r="CA30" s="378"/>
      <c r="CB30" s="378"/>
      <c r="CC30" s="378"/>
      <c r="CD30" s="378"/>
      <c r="CE30" s="378"/>
      <c r="CF30" s="378"/>
      <c r="CG30" s="378"/>
      <c r="CH30" s="378"/>
      <c r="CI30" s="378"/>
      <c r="CJ30" s="378"/>
      <c r="CK30" s="378"/>
      <c r="CL30" s="378"/>
      <c r="CM30" s="378"/>
      <c r="CN30" s="378"/>
      <c r="CO30" s="378"/>
      <c r="CP30" s="378"/>
      <c r="CQ30" s="378"/>
      <c r="CR30" s="378"/>
      <c r="CS30" s="378"/>
      <c r="CT30" s="378"/>
      <c r="CU30" s="378"/>
      <c r="CV30" s="378"/>
      <c r="CW30" s="378"/>
      <c r="CX30" s="378"/>
      <c r="CY30" s="378"/>
      <c r="CZ30" s="378"/>
      <c r="DA30" s="378"/>
      <c r="DB30" s="378"/>
      <c r="DC30" s="378"/>
      <c r="DD30" s="378"/>
      <c r="DE30" s="378"/>
      <c r="DF30" s="378"/>
      <c r="DG30" s="378"/>
      <c r="DH30" s="378"/>
      <c r="DI30" s="378"/>
      <c r="DJ30" s="378"/>
      <c r="DK30" s="378"/>
      <c r="DL30" s="378"/>
      <c r="DM30" s="378"/>
      <c r="DN30" s="378"/>
      <c r="DO30" s="378"/>
      <c r="DP30" s="378"/>
      <c r="DQ30" s="378"/>
      <c r="DR30" s="378"/>
      <c r="DS30" s="378"/>
      <c r="DT30" s="378"/>
      <c r="DU30" s="378"/>
      <c r="DV30" s="378"/>
      <c r="DW30" s="378"/>
      <c r="DX30" s="378"/>
      <c r="DY30" s="378"/>
      <c r="DZ30" s="378"/>
      <c r="EA30" s="378"/>
      <c r="EB30" s="378"/>
      <c r="EC30" s="378"/>
      <c r="ED30" s="378"/>
      <c r="EE30" s="378"/>
    </row>
    <row r="31" spans="1:135" s="389" customFormat="1" ht="24" customHeight="1">
      <c r="B31" s="713"/>
      <c r="C31" s="713"/>
      <c r="D31" s="713"/>
      <c r="E31" s="244"/>
      <c r="F31" s="365"/>
      <c r="G31" s="1038">
        <f>SV_SORCERY_MOD+DEX_DEFMOD</f>
        <v>0</v>
      </c>
      <c r="H31" s="256" t="s">
        <v>2754</v>
      </c>
      <c r="I31" s="256"/>
      <c r="J31" s="256"/>
      <c r="K31" s="256"/>
      <c r="L31" s="256"/>
      <c r="M31" s="256"/>
      <c r="N31" s="244"/>
      <c r="O31" s="969"/>
      <c r="P31" s="657"/>
      <c r="Q31" s="657"/>
      <c r="R31" s="657"/>
      <c r="S31" s="657"/>
      <c r="T31" s="970"/>
      <c r="U31" s="1384" t="s">
        <v>1631</v>
      </c>
      <c r="V31" s="1384"/>
      <c r="W31" s="1384"/>
      <c r="X31" s="1384"/>
      <c r="Y31" s="1384"/>
      <c r="Z31" s="1385"/>
      <c r="AA31" s="895"/>
      <c r="AB31" s="896"/>
      <c r="AC31" s="346"/>
      <c r="AD31" s="244"/>
      <c r="AE31" s="372"/>
      <c r="AH31" s="667"/>
      <c r="AP31" s="391"/>
      <c r="AQ31" s="986"/>
      <c r="AR31" s="986"/>
      <c r="AS31" s="986"/>
      <c r="AT31" s="986"/>
      <c r="AZ31" s="378"/>
      <c r="BA31" s="378"/>
      <c r="BB31" s="378"/>
      <c r="BC31" s="378"/>
      <c r="BD31" s="378"/>
      <c r="BE31" s="378"/>
      <c r="BF31" s="378"/>
      <c r="BG31" s="378"/>
      <c r="BH31" s="378"/>
      <c r="BI31" s="378"/>
      <c r="BJ31" s="378"/>
      <c r="BK31" s="378"/>
      <c r="BL31" s="378"/>
      <c r="BM31" s="378"/>
      <c r="BN31" s="378"/>
      <c r="BO31" s="378"/>
      <c r="BP31" s="378"/>
      <c r="BQ31" s="378"/>
      <c r="BR31" s="378"/>
      <c r="BS31" s="378"/>
      <c r="BT31" s="378"/>
      <c r="BU31" s="378"/>
      <c r="BV31" s="378"/>
      <c r="BW31" s="378"/>
      <c r="BX31" s="378"/>
      <c r="BY31" s="378"/>
      <c r="BZ31" s="378"/>
      <c r="CA31" s="378"/>
      <c r="CB31" s="378"/>
      <c r="CC31" s="378"/>
      <c r="CD31" s="378"/>
      <c r="CE31" s="378"/>
      <c r="CF31" s="378"/>
      <c r="CG31" s="378"/>
      <c r="CH31" s="378"/>
      <c r="CI31" s="378"/>
      <c r="CJ31" s="378"/>
      <c r="CK31" s="378"/>
      <c r="CL31" s="378"/>
      <c r="CM31" s="378"/>
      <c r="CN31" s="378"/>
      <c r="CO31" s="378"/>
      <c r="CP31" s="378"/>
      <c r="CQ31" s="378"/>
      <c r="CR31" s="378"/>
      <c r="CS31" s="378"/>
      <c r="CT31" s="378"/>
      <c r="CU31" s="378"/>
      <c r="CV31" s="378"/>
      <c r="CW31" s="378"/>
      <c r="CX31" s="378"/>
      <c r="CY31" s="378"/>
      <c r="CZ31" s="378"/>
      <c r="DA31" s="378"/>
      <c r="DB31" s="378"/>
      <c r="DC31" s="378"/>
      <c r="DD31" s="378"/>
      <c r="DE31" s="378"/>
      <c r="DF31" s="378"/>
      <c r="DG31" s="378"/>
      <c r="DH31" s="378"/>
      <c r="DI31" s="378"/>
      <c r="DJ31" s="378"/>
      <c r="DK31" s="378"/>
      <c r="DL31" s="378"/>
      <c r="DM31" s="378"/>
      <c r="DN31" s="378"/>
      <c r="DO31" s="378"/>
      <c r="DP31" s="378"/>
      <c r="DQ31" s="378"/>
      <c r="DR31" s="378"/>
      <c r="DS31" s="378"/>
      <c r="DT31" s="378"/>
      <c r="DU31" s="378"/>
      <c r="DV31" s="378"/>
      <c r="DW31" s="378"/>
      <c r="DX31" s="378"/>
      <c r="DY31" s="378"/>
      <c r="DZ31" s="378"/>
      <c r="EA31" s="378"/>
      <c r="EB31" s="378"/>
      <c r="EC31" s="378"/>
      <c r="ED31" s="378"/>
      <c r="EE31" s="378"/>
    </row>
    <row r="32" spans="1:135" s="389" customFormat="1" ht="27" customHeight="1">
      <c r="B32" s="713"/>
      <c r="C32" s="713"/>
      <c r="D32" s="713"/>
      <c r="E32" s="244"/>
      <c r="F32" s="353"/>
      <c r="G32" s="1051">
        <f>SV_SORCERY_MOD+WIS_WILLMOD</f>
        <v>0</v>
      </c>
      <c r="H32" s="1048" t="s">
        <v>2755</v>
      </c>
      <c r="I32" s="934"/>
      <c r="J32" s="934"/>
      <c r="K32" s="934"/>
      <c r="L32" s="934"/>
      <c r="M32" s="934"/>
      <c r="N32" s="246"/>
      <c r="O32" s="971"/>
      <c r="P32" s="972"/>
      <c r="Q32" s="972"/>
      <c r="R32" s="972"/>
      <c r="S32" s="1535" t="s">
        <v>2791</v>
      </c>
      <c r="T32" s="1534"/>
      <c r="U32" s="956"/>
      <c r="V32" s="957"/>
      <c r="W32" s="958"/>
      <c r="X32" s="959"/>
      <c r="Y32" s="959"/>
      <c r="Z32" s="959"/>
      <c r="AA32" s="959"/>
      <c r="AB32" s="973" t="s">
        <v>2214</v>
      </c>
      <c r="AC32" s="346"/>
      <c r="AD32" s="244"/>
      <c r="AE32" s="372"/>
      <c r="AH32" s="667"/>
      <c r="AP32" s="384"/>
      <c r="AQ32" s="986"/>
      <c r="AR32" s="986"/>
      <c r="AS32" s="986"/>
      <c r="AT32" s="986"/>
      <c r="AU32" s="378"/>
      <c r="AV32" s="378"/>
      <c r="AW32" s="378"/>
      <c r="AX32" s="378"/>
      <c r="AY32" s="378"/>
      <c r="AZ32" s="378"/>
      <c r="BA32" s="378"/>
      <c r="BB32" s="378"/>
      <c r="BC32" s="378"/>
      <c r="BD32" s="378"/>
      <c r="BE32" s="378"/>
      <c r="BF32" s="378"/>
      <c r="BG32" s="378"/>
      <c r="BH32" s="378"/>
      <c r="BI32" s="378"/>
      <c r="BJ32" s="378"/>
      <c r="BK32" s="378"/>
      <c r="BL32" s="378"/>
      <c r="BM32" s="378"/>
      <c r="BN32" s="378"/>
      <c r="BO32" s="378"/>
      <c r="BP32" s="378"/>
      <c r="BQ32" s="378"/>
      <c r="BR32" s="378"/>
      <c r="BS32" s="378"/>
      <c r="BT32" s="378"/>
      <c r="BU32" s="378"/>
      <c r="BV32" s="378"/>
      <c r="BW32" s="378"/>
      <c r="BX32" s="378"/>
      <c r="BY32" s="378"/>
      <c r="BZ32" s="378"/>
      <c r="CA32" s="378"/>
      <c r="CB32" s="378"/>
      <c r="CC32" s="378"/>
      <c r="CD32" s="378"/>
      <c r="CE32" s="378"/>
      <c r="CF32" s="378"/>
      <c r="CG32" s="378"/>
      <c r="CH32" s="378"/>
      <c r="CI32" s="378"/>
      <c r="CJ32" s="378"/>
      <c r="CK32" s="378"/>
      <c r="CL32" s="378"/>
      <c r="CM32" s="378"/>
      <c r="CN32" s="378"/>
      <c r="CO32" s="378"/>
      <c r="CP32" s="378"/>
      <c r="CQ32" s="378"/>
      <c r="CR32" s="378"/>
      <c r="CS32" s="378"/>
      <c r="CT32" s="378"/>
      <c r="CU32" s="378"/>
      <c r="CV32" s="378"/>
      <c r="CW32" s="378"/>
      <c r="CX32" s="378"/>
      <c r="CY32" s="378"/>
      <c r="CZ32" s="378"/>
      <c r="DA32" s="378"/>
      <c r="DB32" s="378"/>
      <c r="DC32" s="378"/>
      <c r="DD32" s="378"/>
      <c r="DE32" s="378"/>
      <c r="DF32" s="378"/>
      <c r="DG32" s="378"/>
      <c r="DH32" s="378"/>
      <c r="DI32" s="378"/>
      <c r="DJ32" s="378"/>
      <c r="DK32" s="378"/>
      <c r="DL32" s="378"/>
      <c r="DM32" s="378"/>
      <c r="DN32" s="378"/>
      <c r="DO32" s="378"/>
      <c r="DP32" s="378"/>
      <c r="DQ32" s="378"/>
      <c r="DR32" s="378"/>
      <c r="DS32" s="378"/>
      <c r="DT32" s="378"/>
      <c r="DU32" s="378"/>
      <c r="DV32" s="378"/>
      <c r="DW32" s="378"/>
      <c r="DX32" s="378"/>
      <c r="DY32" s="378"/>
      <c r="DZ32" s="378"/>
      <c r="EA32" s="378"/>
      <c r="EB32" s="378"/>
      <c r="EC32" s="378"/>
      <c r="ED32" s="378"/>
      <c r="EE32" s="378"/>
    </row>
    <row r="33" spans="1:135" s="389" customFormat="1" ht="23" customHeight="1" thickBot="1">
      <c r="B33" s="713"/>
      <c r="C33" s="713"/>
      <c r="D33" s="713"/>
      <c r="E33" s="244"/>
      <c r="F33" s="728"/>
      <c r="G33" s="996"/>
      <c r="H33" s="997"/>
      <c r="I33" s="998"/>
      <c r="J33" s="998"/>
      <c r="K33" s="998"/>
      <c r="L33" s="999"/>
      <c r="M33" s="999"/>
      <c r="N33" s="1000"/>
      <c r="O33" s="1034" t="str">
        <f>"hit die type: "&amp;"d"&amp;HD_TYPE&amp;IF(CON_HP&gt;0,"+"&amp;CON_HP,"")&amp;IF(CON_HP&lt;0," "&amp;CON_HP,"")</f>
        <v>hit die type: d10</v>
      </c>
      <c r="P33" s="1035"/>
      <c r="Q33" s="1035"/>
      <c r="R33" s="1035"/>
      <c r="S33" s="1035"/>
      <c r="T33" s="1036" t="str">
        <f>L9HP&amp;IF(CON_HP&gt;0,"+"&amp;CON_HP,"")&amp;" hp/lvl @ lvls 9+"</f>
        <v>3 hp/lvl @ lvls 9+</v>
      </c>
      <c r="U33" s="1001"/>
      <c r="V33" s="1002"/>
      <c r="W33" s="1002"/>
      <c r="X33" s="1002"/>
      <c r="Y33" s="1002"/>
      <c r="Z33" s="930">
        <f>VLOOKUP($W$26,ARMOR_TABLE,5,FALSE)</f>
        <v>0</v>
      </c>
      <c r="AA33" s="931"/>
      <c r="AB33" s="932">
        <f>DR+AA33</f>
        <v>0</v>
      </c>
      <c r="AC33" s="914"/>
      <c r="AD33" s="244"/>
      <c r="AE33" s="372"/>
      <c r="AH33" s="667"/>
      <c r="AP33" s="391"/>
      <c r="AQ33" s="384"/>
      <c r="AR33" s="384"/>
      <c r="AS33" s="380"/>
      <c r="AT33" s="380"/>
      <c r="AU33" s="378"/>
      <c r="AV33" s="378"/>
      <c r="AW33" s="378"/>
      <c r="AX33" s="378"/>
      <c r="AY33" s="378"/>
      <c r="AZ33" s="378"/>
      <c r="BA33" s="378"/>
      <c r="BB33" s="378"/>
      <c r="BC33" s="378"/>
      <c r="BD33" s="378"/>
      <c r="BE33" s="378"/>
      <c r="BF33" s="378"/>
      <c r="BG33" s="378"/>
      <c r="BH33" s="378"/>
      <c r="BI33" s="378"/>
      <c r="BJ33" s="378"/>
      <c r="BK33" s="378"/>
      <c r="BL33" s="378"/>
      <c r="BM33" s="378"/>
      <c r="BN33" s="378"/>
      <c r="BO33" s="378"/>
      <c r="BP33" s="378"/>
      <c r="BQ33" s="378"/>
      <c r="BR33" s="378"/>
      <c r="BS33" s="378"/>
      <c r="BT33" s="378"/>
      <c r="BU33" s="378"/>
      <c r="BV33" s="378"/>
      <c r="BW33" s="378"/>
      <c r="BX33" s="378"/>
      <c r="BY33" s="378"/>
      <c r="BZ33" s="378"/>
      <c r="CA33" s="378"/>
      <c r="CB33" s="378"/>
      <c r="CC33" s="378"/>
      <c r="CD33" s="378"/>
      <c r="CE33" s="378"/>
      <c r="CF33" s="378"/>
      <c r="CG33" s="378"/>
      <c r="CH33" s="378"/>
      <c r="CI33" s="378"/>
      <c r="CJ33" s="378"/>
      <c r="CK33" s="378"/>
      <c r="CL33" s="378"/>
      <c r="CM33" s="378"/>
      <c r="CN33" s="378"/>
      <c r="CO33" s="378"/>
      <c r="CP33" s="378"/>
      <c r="CQ33" s="378"/>
      <c r="CR33" s="378"/>
      <c r="CS33" s="378"/>
      <c r="CT33" s="378"/>
      <c r="CU33" s="378"/>
      <c r="CV33" s="378"/>
      <c r="CW33" s="378"/>
      <c r="CX33" s="378"/>
      <c r="CY33" s="378"/>
      <c r="CZ33" s="378"/>
      <c r="DA33" s="378"/>
      <c r="DB33" s="378"/>
      <c r="DC33" s="378"/>
      <c r="DD33" s="378"/>
      <c r="DE33" s="378"/>
      <c r="DF33" s="378"/>
      <c r="DG33" s="378"/>
      <c r="DH33" s="378"/>
      <c r="DI33" s="378"/>
      <c r="DJ33" s="378"/>
      <c r="DK33" s="378"/>
      <c r="DL33" s="378"/>
      <c r="DM33" s="378"/>
      <c r="DN33" s="378"/>
      <c r="DO33" s="378"/>
      <c r="DP33" s="378"/>
      <c r="DQ33" s="378"/>
      <c r="DR33" s="378"/>
      <c r="DS33" s="378"/>
      <c r="DT33" s="378"/>
      <c r="DU33" s="378"/>
      <c r="DV33" s="378"/>
      <c r="DW33" s="378"/>
      <c r="DX33" s="378"/>
      <c r="DY33" s="378"/>
      <c r="DZ33" s="378"/>
      <c r="EA33" s="378"/>
      <c r="EB33" s="378"/>
      <c r="EC33" s="378"/>
      <c r="ED33" s="378"/>
      <c r="EE33" s="378"/>
    </row>
    <row r="34" spans="1:135" ht="6" customHeight="1">
      <c r="E34" s="242"/>
      <c r="F34" s="243"/>
      <c r="G34" s="305"/>
      <c r="H34" s="305"/>
      <c r="I34" s="305"/>
      <c r="J34" s="305"/>
      <c r="K34" s="305"/>
      <c r="L34" s="305"/>
      <c r="M34" s="305"/>
      <c r="N34" s="305"/>
      <c r="O34" s="305"/>
      <c r="P34" s="305"/>
      <c r="Q34" s="305"/>
      <c r="R34" s="305"/>
      <c r="S34" s="305"/>
      <c r="T34" s="305"/>
      <c r="U34" s="305"/>
      <c r="V34" s="305"/>
      <c r="W34" s="305"/>
      <c r="X34" s="305"/>
      <c r="Y34" s="305"/>
      <c r="Z34" s="1173" t="s">
        <v>1632</v>
      </c>
      <c r="AA34" s="1173" t="s">
        <v>1633</v>
      </c>
      <c r="AB34" s="1173" t="s">
        <v>487</v>
      </c>
      <c r="AC34" s="261"/>
      <c r="AD34" s="242"/>
    </row>
    <row r="35" spans="1:135" s="382" customFormat="1" ht="23" customHeight="1">
      <c r="B35" s="713"/>
      <c r="C35" s="713"/>
      <c r="D35" s="713"/>
      <c r="E35" s="247"/>
      <c r="F35" s="243"/>
      <c r="G35" s="1396" t="s">
        <v>353</v>
      </c>
      <c r="H35" s="1396"/>
      <c r="I35" s="1396"/>
      <c r="J35" s="247"/>
      <c r="K35" s="297" t="str">
        <f ca="1">'CHAR WEAPONS'!$N$14&amp;"/"&amp;ADDL_WPN_MSTR</f>
        <v>0/2</v>
      </c>
      <c r="L35" s="961" t="s">
        <v>2191</v>
      </c>
      <c r="M35" s="959"/>
      <c r="N35" s="959"/>
      <c r="O35" s="960"/>
      <c r="P35" s="962"/>
      <c r="Q35" s="962"/>
      <c r="R35" s="962"/>
      <c r="S35" s="959"/>
      <c r="T35" s="959"/>
      <c r="U35" s="959"/>
      <c r="V35" s="959"/>
      <c r="W35" s="959"/>
      <c r="X35" s="959"/>
      <c r="Y35" s="959"/>
      <c r="Z35" s="1174"/>
      <c r="AA35" s="1174"/>
      <c r="AB35" s="1174"/>
      <c r="AC35" s="259"/>
      <c r="AD35" s="247"/>
      <c r="AE35" s="372"/>
      <c r="AH35" s="667"/>
      <c r="AP35" s="389"/>
      <c r="AQ35" s="389"/>
      <c r="AR35" s="933"/>
      <c r="AS35" s="378"/>
      <c r="AT35" s="378"/>
      <c r="AU35" s="378"/>
      <c r="AV35" s="378"/>
      <c r="AW35" s="378"/>
      <c r="AX35" s="378"/>
      <c r="AY35" s="378"/>
      <c r="AZ35" s="378"/>
      <c r="BA35" s="378"/>
      <c r="BB35" s="378"/>
      <c r="BC35" s="378"/>
      <c r="BD35" s="378"/>
      <c r="BE35" s="378"/>
      <c r="BF35" s="378"/>
      <c r="BG35" s="378"/>
      <c r="BH35" s="378"/>
      <c r="BI35" s="378"/>
      <c r="BJ35" s="378"/>
      <c r="BK35" s="378"/>
      <c r="BL35" s="378"/>
      <c r="BM35" s="378"/>
      <c r="BN35" s="378"/>
      <c r="BO35" s="378"/>
      <c r="BP35" s="378"/>
      <c r="BQ35" s="378"/>
      <c r="BR35" s="378"/>
      <c r="BS35" s="378"/>
      <c r="BT35" s="378"/>
      <c r="BU35" s="378"/>
      <c r="BV35" s="378"/>
      <c r="BW35" s="378"/>
      <c r="BX35" s="378"/>
      <c r="BY35" s="378"/>
      <c r="BZ35" s="378"/>
      <c r="CA35" s="378"/>
      <c r="CB35" s="378"/>
      <c r="CC35" s="378"/>
      <c r="CD35" s="378"/>
      <c r="CE35" s="378"/>
      <c r="CF35" s="378"/>
      <c r="CG35" s="378"/>
      <c r="CH35" s="378"/>
      <c r="CI35" s="378"/>
      <c r="CJ35" s="378"/>
      <c r="CK35" s="378"/>
      <c r="CL35" s="378"/>
      <c r="CM35" s="378"/>
      <c r="CN35" s="378"/>
      <c r="CO35" s="378"/>
      <c r="CP35" s="378"/>
      <c r="CQ35" s="378"/>
      <c r="CR35" s="378"/>
      <c r="CS35" s="378"/>
      <c r="CT35" s="378"/>
      <c r="CU35" s="378"/>
      <c r="CV35" s="378"/>
      <c r="CW35" s="378"/>
      <c r="CX35" s="378"/>
      <c r="CY35" s="378"/>
      <c r="CZ35" s="378"/>
      <c r="DA35" s="378"/>
      <c r="DB35" s="378"/>
      <c r="DC35" s="378"/>
      <c r="DD35" s="378"/>
      <c r="DE35" s="378"/>
      <c r="DF35" s="378"/>
      <c r="DG35" s="378"/>
      <c r="DH35" s="378"/>
      <c r="DI35" s="378"/>
      <c r="DJ35" s="378"/>
      <c r="DK35" s="378"/>
      <c r="DL35" s="378"/>
      <c r="DM35" s="378"/>
      <c r="DN35" s="378"/>
      <c r="DO35" s="378"/>
      <c r="DP35" s="378"/>
      <c r="DQ35" s="378"/>
      <c r="DR35" s="378"/>
      <c r="DS35" s="378"/>
      <c r="DT35" s="378"/>
      <c r="DU35" s="378"/>
      <c r="DV35" s="378"/>
      <c r="DW35" s="378"/>
      <c r="DX35" s="378"/>
      <c r="DY35" s="378"/>
      <c r="DZ35" s="378"/>
      <c r="EA35" s="378"/>
      <c r="EB35" s="378"/>
      <c r="EC35" s="378"/>
      <c r="ED35" s="378"/>
      <c r="EE35" s="378"/>
    </row>
    <row r="36" spans="1:135" ht="23" customHeight="1">
      <c r="E36" s="242"/>
      <c r="F36" s="243"/>
      <c r="G36" s="1396"/>
      <c r="H36" s="1396"/>
      <c r="I36" s="1396"/>
      <c r="J36" s="242"/>
      <c r="K36" s="297">
        <f>UNSKILLED_PENALTY</f>
        <v>0</v>
      </c>
      <c r="L36" s="304" t="s">
        <v>375</v>
      </c>
      <c r="M36" s="250"/>
      <c r="N36" s="250"/>
      <c r="O36" s="250"/>
      <c r="P36" s="250"/>
      <c r="Q36" s="1424" t="s">
        <v>1703</v>
      </c>
      <c r="R36" s="1377" t="s">
        <v>2227</v>
      </c>
      <c r="S36" s="1377"/>
      <c r="T36" s="1377"/>
      <c r="U36" s="1377"/>
      <c r="V36" s="1377" t="s">
        <v>22</v>
      </c>
      <c r="W36" s="1377"/>
      <c r="X36" s="1377" t="s">
        <v>2228</v>
      </c>
      <c r="Y36" s="1377"/>
      <c r="Z36" s="1377"/>
      <c r="AA36" s="1377"/>
      <c r="AB36" s="260"/>
      <c r="AC36" s="261"/>
      <c r="AD36" s="242"/>
      <c r="AP36" s="384"/>
      <c r="AQ36" s="384"/>
      <c r="AR36" s="384"/>
    </row>
    <row r="37" spans="1:135" ht="20" customHeight="1">
      <c r="E37" s="242"/>
      <c r="F37" s="353"/>
      <c r="G37" s="1378" t="s">
        <v>1639</v>
      </c>
      <c r="H37" s="1378"/>
      <c r="I37" s="1378"/>
      <c r="J37" s="1378"/>
      <c r="K37" s="1378"/>
      <c r="L37" s="360" t="s">
        <v>1702</v>
      </c>
      <c r="M37" s="343" t="s">
        <v>1741</v>
      </c>
      <c r="N37" s="1379" t="s">
        <v>2190</v>
      </c>
      <c r="O37" s="1379"/>
      <c r="P37" s="1379"/>
      <c r="Q37" s="1425"/>
      <c r="R37" s="868" t="s">
        <v>318</v>
      </c>
      <c r="S37" s="344" t="s">
        <v>1704</v>
      </c>
      <c r="T37" s="344" t="s">
        <v>1705</v>
      </c>
      <c r="U37" s="344" t="s">
        <v>1706</v>
      </c>
      <c r="V37" s="1379" t="s">
        <v>301</v>
      </c>
      <c r="W37" s="1379"/>
      <c r="X37" s="868" t="s">
        <v>318</v>
      </c>
      <c r="Y37" s="344" t="s">
        <v>1707</v>
      </c>
      <c r="Z37" s="344" t="s">
        <v>1705</v>
      </c>
      <c r="AA37" s="344" t="s">
        <v>1706</v>
      </c>
      <c r="AB37" s="857" t="s">
        <v>1708</v>
      </c>
      <c r="AC37" s="261"/>
      <c r="AD37" s="242"/>
      <c r="AP37" s="384"/>
      <c r="AQ37" s="384"/>
      <c r="AR37" s="384"/>
    </row>
    <row r="38" spans="1:135" s="382" customFormat="1" ht="22" customHeight="1">
      <c r="B38" s="713"/>
      <c r="C38" s="713"/>
      <c r="D38" s="713"/>
      <c r="E38" s="247"/>
      <c r="F38" s="262"/>
      <c r="G38" s="1156"/>
      <c r="H38" s="1157"/>
      <c r="I38" s="1157"/>
      <c r="J38" s="1157"/>
      <c r="K38" s="1157"/>
      <c r="L38" s="869" t="str">
        <f>IF(G38&lt;&gt;"",VLOOKUP('CHAR WEAPONS'!$B4,WEAPONS_TBL2,2,FALSE),"")</f>
        <v/>
      </c>
      <c r="M38" s="873" t="str">
        <f>IF(G38&lt;&gt;"",IF(VLOOKUP('CHAR WEAPONS'!$B4,WEAPONS_TBL2,19,FALSE)="F","F","U"),"")</f>
        <v/>
      </c>
      <c r="N38" s="1426" t="str">
        <f>IF(G38&lt;&gt;"",IF($L38="M",VLOOKUP('CHAR WEAPONS'!$B4,WEAPONS_TBL2,3,FALSE),'CHAR WEAPONS'!M4&amp;VLOOKUP('CHAR WEAPONS'!$B4,WEAPONS_TBL2,5,FALSE)),"")</f>
        <v/>
      </c>
      <c r="O38" s="1426"/>
      <c r="P38" s="1426"/>
      <c r="Q38" s="791" t="str">
        <f>IF(G38&lt;&gt;"",VLOOKUP('CHAR WEAPONS'!$H4,ATK_RATES,2,FALSE),"")</f>
        <v/>
      </c>
      <c r="R38" s="887" t="str">
        <f t="shared" ref="R38:R47" si="0">IF(G38&lt;&gt;"",$S38+$T38+$U38,"")</f>
        <v/>
      </c>
      <c r="S38" s="874" t="str">
        <f t="shared" ref="S38:S47" si="1">IF(G38&lt;&gt;"",IF(L38="M",$N$16,$N$17),"")</f>
        <v/>
      </c>
      <c r="T38" s="874" t="str">
        <f>IF(G38&lt;&gt;"",IF(CLASSCODE="F",'CHAR WEAPONS'!J4,'CHAR WEAPONS'!K4),"")</f>
        <v/>
      </c>
      <c r="U38" s="513" t="str">
        <f t="shared" ref="U38:U47" si="2">IF(G38&lt;&gt;"",IF(G38="Empty Hand°",1,0),"")</f>
        <v/>
      </c>
      <c r="V38" s="1430" t="str">
        <f>IF(G38&lt;&gt;"",VLOOKUP('CHAR WEAPONS'!$B4,WEAPONS_TBL2,7,FALSE),"")</f>
        <v/>
      </c>
      <c r="W38" s="1431"/>
      <c r="X38" s="883" t="str">
        <f t="shared" ref="X38:X47" si="3">IF(G38&lt;&gt;"",Y38+Z38+AA38,"")</f>
        <v/>
      </c>
      <c r="Y38" s="874" t="str">
        <f t="shared" ref="Y38:Y46" si="4">IF(G38&lt;&gt;"",IF(OR($L38="M",$L38="H"),STR_DAM,0),"")</f>
        <v/>
      </c>
      <c r="Z38" s="874" t="str">
        <f>IF(G38&lt;&gt;"",IF(CLASSCODE="F",'CHAR WEAPONS'!$L4,0),"")</f>
        <v/>
      </c>
      <c r="AA38" s="875"/>
      <c r="AB38" s="871" t="str">
        <f>IF(G38&lt;&gt;"",VLOOKUP('CHAR WEAPONS'!B4,WEAPONS_TBL2,18,FALSE),"")</f>
        <v/>
      </c>
      <c r="AC38" s="259"/>
      <c r="AD38" s="247"/>
      <c r="AE38" s="372"/>
      <c r="AH38" s="667"/>
      <c r="AP38" s="384"/>
      <c r="AQ38" s="384"/>
      <c r="AR38" s="384"/>
      <c r="AS38" s="378"/>
      <c r="AT38" s="378"/>
      <c r="AU38" s="378"/>
      <c r="AV38" s="378"/>
      <c r="AW38" s="378"/>
      <c r="AX38" s="378"/>
      <c r="AY38" s="378"/>
      <c r="AZ38" s="378"/>
      <c r="BA38" s="378"/>
      <c r="BB38" s="378"/>
      <c r="BC38" s="378"/>
      <c r="BD38" s="378"/>
      <c r="BE38" s="378"/>
      <c r="BF38" s="378"/>
      <c r="BG38" s="378"/>
      <c r="BH38" s="378"/>
      <c r="BI38" s="378"/>
      <c r="BJ38" s="378"/>
      <c r="BK38" s="378"/>
      <c r="BL38" s="378"/>
      <c r="BM38" s="378"/>
      <c r="BN38" s="378"/>
      <c r="BO38" s="378"/>
      <c r="BP38" s="378"/>
      <c r="BQ38" s="378"/>
      <c r="BR38" s="378"/>
      <c r="BS38" s="378"/>
      <c r="BT38" s="378"/>
      <c r="BU38" s="378"/>
      <c r="BV38" s="378"/>
      <c r="BW38" s="378"/>
      <c r="BX38" s="378"/>
      <c r="BY38" s="378"/>
      <c r="BZ38" s="378"/>
      <c r="CA38" s="378"/>
      <c r="CB38" s="378"/>
      <c r="CC38" s="378"/>
      <c r="CD38" s="378"/>
      <c r="CE38" s="378"/>
      <c r="CF38" s="378"/>
      <c r="CG38" s="378"/>
      <c r="CH38" s="378"/>
      <c r="CI38" s="378"/>
      <c r="CJ38" s="378"/>
      <c r="CK38" s="378"/>
      <c r="CL38" s="378"/>
      <c r="CM38" s="378"/>
      <c r="CN38" s="378"/>
      <c r="CO38" s="378"/>
      <c r="CP38" s="378"/>
      <c r="CQ38" s="378"/>
      <c r="CR38" s="378"/>
      <c r="CS38" s="378"/>
      <c r="CT38" s="378"/>
      <c r="CU38" s="378"/>
      <c r="CV38" s="378"/>
      <c r="CW38" s="378"/>
      <c r="CX38" s="378"/>
      <c r="CY38" s="378"/>
      <c r="CZ38" s="378"/>
      <c r="DA38" s="378"/>
      <c r="DB38" s="378"/>
      <c r="DC38" s="378"/>
      <c r="DD38" s="378"/>
      <c r="DE38" s="378"/>
      <c r="DF38" s="378"/>
      <c r="DG38" s="378"/>
      <c r="DH38" s="378"/>
      <c r="DI38" s="378"/>
      <c r="DJ38" s="378"/>
      <c r="DK38" s="378"/>
      <c r="DL38" s="378"/>
      <c r="DM38" s="378"/>
      <c r="DN38" s="378"/>
      <c r="DO38" s="378"/>
      <c r="DP38" s="378"/>
      <c r="DQ38" s="378"/>
      <c r="DR38" s="378"/>
      <c r="DS38" s="378"/>
      <c r="DT38" s="378"/>
      <c r="DU38" s="378"/>
      <c r="DV38" s="378"/>
      <c r="DW38" s="378"/>
      <c r="DX38" s="378"/>
      <c r="DY38" s="378"/>
      <c r="DZ38" s="378"/>
      <c r="EA38" s="378"/>
      <c r="EB38" s="378"/>
      <c r="EC38" s="378"/>
      <c r="ED38" s="378"/>
      <c r="EE38" s="378"/>
    </row>
    <row r="39" spans="1:135" s="382" customFormat="1" ht="22" customHeight="1">
      <c r="B39" s="713"/>
      <c r="C39" s="713"/>
      <c r="D39" s="713"/>
      <c r="E39" s="247"/>
      <c r="F39" s="262"/>
      <c r="G39" s="1171"/>
      <c r="H39" s="1172"/>
      <c r="I39" s="1172"/>
      <c r="J39" s="1172"/>
      <c r="K39" s="1172"/>
      <c r="L39" s="870" t="str">
        <f>IF(G39&lt;&gt;"",VLOOKUP('CHAR WEAPONS'!$B5,WEAPONS_TBL2,2,FALSE),"")</f>
        <v/>
      </c>
      <c r="M39" s="521" t="str">
        <f>IF(G39&lt;&gt;"",IF(VLOOKUP('CHAR WEAPONS'!$B5,WEAPONS_TBL2,19,FALSE)="F","F","U"),"")</f>
        <v/>
      </c>
      <c r="N39" s="1365" t="str">
        <f>IF(G39&lt;&gt;"",IF($L39="M",VLOOKUP('CHAR WEAPONS'!$B5,WEAPONS_TBL2,3,FALSE),'CHAR WEAPONS'!M5&amp;VLOOKUP('CHAR WEAPONS'!$B5,WEAPONS_TBL2,5,FALSE)),"")</f>
        <v/>
      </c>
      <c r="O39" s="1365"/>
      <c r="P39" s="1365"/>
      <c r="Q39" s="856" t="str">
        <f>IF(G39&lt;&gt;"",VLOOKUP('CHAR WEAPONS'!$H5,ATK_RATES,2,FALSE),"")</f>
        <v/>
      </c>
      <c r="R39" s="888" t="str">
        <f t="shared" si="0"/>
        <v/>
      </c>
      <c r="S39" s="321" t="str">
        <f t="shared" si="1"/>
        <v/>
      </c>
      <c r="T39" s="321" t="str">
        <f>IF(G39&lt;&gt;"",IF(CLASSCODE="F",'CHAR WEAPONS'!J5,'CHAR WEAPONS'!K5),"")</f>
        <v/>
      </c>
      <c r="U39" s="513" t="str">
        <f t="shared" si="2"/>
        <v/>
      </c>
      <c r="V39" s="1368" t="str">
        <f>IF(G39&lt;&gt;"",VLOOKUP('CHAR WEAPONS'!$B5,WEAPONS_TBL2,7,FALSE),"")</f>
        <v/>
      </c>
      <c r="W39" s="1369"/>
      <c r="X39" s="884" t="str">
        <f t="shared" si="3"/>
        <v/>
      </c>
      <c r="Y39" s="321" t="str">
        <f t="shared" si="4"/>
        <v/>
      </c>
      <c r="Z39" s="322" t="str">
        <f>IF(G39&lt;&gt;"",IF(CLASSCODE="F",'CHAR WEAPONS'!$L5,0),"")</f>
        <v/>
      </c>
      <c r="AA39" s="513"/>
      <c r="AB39" s="872" t="str">
        <f>IF(G39&lt;&gt;"",VLOOKUP('CHAR WEAPONS'!B5,WEAPONS_TBL2,18,FALSE),"")</f>
        <v/>
      </c>
      <c r="AC39" s="259"/>
      <c r="AD39" s="247"/>
      <c r="AE39" s="372"/>
      <c r="AH39" s="667"/>
      <c r="AI39" s="383"/>
      <c r="AJ39" s="1006"/>
      <c r="AK39" s="383"/>
      <c r="AL39" s="383"/>
      <c r="AM39" s="384"/>
      <c r="AN39" s="384"/>
      <c r="AO39" s="384"/>
      <c r="AP39" s="384"/>
      <c r="AQ39" s="384"/>
      <c r="AR39" s="384"/>
      <c r="AS39" s="378"/>
      <c r="AT39" s="378"/>
      <c r="AU39" s="378"/>
      <c r="AV39" s="378"/>
      <c r="AW39" s="378"/>
      <c r="AX39" s="378"/>
      <c r="AY39" s="378"/>
      <c r="AZ39" s="378"/>
      <c r="BA39" s="378"/>
      <c r="BB39" s="378"/>
      <c r="BC39" s="378"/>
      <c r="BD39" s="378"/>
      <c r="BE39" s="378"/>
      <c r="BF39" s="378"/>
      <c r="BG39" s="378"/>
      <c r="BH39" s="378"/>
      <c r="BI39" s="378"/>
      <c r="BJ39" s="378"/>
      <c r="BK39" s="378"/>
      <c r="BL39" s="378"/>
      <c r="BM39" s="378"/>
      <c r="BN39" s="378"/>
      <c r="BO39" s="378"/>
      <c r="BP39" s="378"/>
      <c r="BQ39" s="378"/>
      <c r="BR39" s="378"/>
      <c r="BS39" s="378"/>
      <c r="BT39" s="378"/>
      <c r="BU39" s="378"/>
      <c r="BV39" s="378"/>
      <c r="BW39" s="378"/>
      <c r="BX39" s="378"/>
      <c r="BY39" s="378"/>
      <c r="BZ39" s="378"/>
      <c r="CA39" s="378"/>
      <c r="CB39" s="378"/>
      <c r="CC39" s="378"/>
      <c r="CD39" s="378"/>
      <c r="CE39" s="378"/>
      <c r="CF39" s="378"/>
      <c r="CG39" s="378"/>
      <c r="CH39" s="378"/>
      <c r="CI39" s="378"/>
      <c r="CJ39" s="378"/>
      <c r="CK39" s="378"/>
      <c r="CL39" s="378"/>
      <c r="CM39" s="378"/>
      <c r="CN39" s="378"/>
      <c r="CO39" s="378"/>
      <c r="CP39" s="378"/>
      <c r="CQ39" s="378"/>
      <c r="CR39" s="378"/>
      <c r="CS39" s="378"/>
      <c r="CT39" s="378"/>
      <c r="CU39" s="378"/>
      <c r="CV39" s="378"/>
      <c r="CW39" s="378"/>
      <c r="CX39" s="378"/>
      <c r="CY39" s="378"/>
      <c r="CZ39" s="378"/>
      <c r="DA39" s="378"/>
      <c r="DB39" s="378"/>
      <c r="DC39" s="378"/>
      <c r="DD39" s="378"/>
      <c r="DE39" s="378"/>
      <c r="DF39" s="378"/>
      <c r="DG39" s="378"/>
      <c r="DH39" s="378"/>
      <c r="DI39" s="378"/>
      <c r="DJ39" s="378"/>
      <c r="DK39" s="378"/>
      <c r="DL39" s="378"/>
      <c r="DM39" s="378"/>
      <c r="DN39" s="378"/>
      <c r="DO39" s="378"/>
      <c r="DP39" s="378"/>
      <c r="DQ39" s="378"/>
      <c r="DR39" s="378"/>
      <c r="DS39" s="378"/>
      <c r="DT39" s="378"/>
      <c r="DU39" s="378"/>
      <c r="DV39" s="378"/>
      <c r="DW39" s="378"/>
      <c r="DX39" s="378"/>
      <c r="DY39" s="378"/>
      <c r="DZ39" s="378"/>
      <c r="EA39" s="378"/>
      <c r="EB39" s="378"/>
      <c r="EC39" s="378"/>
      <c r="ED39" s="378"/>
      <c r="EE39" s="378"/>
    </row>
    <row r="40" spans="1:135" s="382" customFormat="1" ht="22" customHeight="1">
      <c r="B40" s="713"/>
      <c r="C40" s="713"/>
      <c r="D40" s="713"/>
      <c r="E40" s="247"/>
      <c r="F40" s="262"/>
      <c r="G40" s="1171"/>
      <c r="H40" s="1172"/>
      <c r="I40" s="1172"/>
      <c r="J40" s="1172"/>
      <c r="K40" s="1172"/>
      <c r="L40" s="870" t="str">
        <f>IF(G40&lt;&gt;"",VLOOKUP('CHAR WEAPONS'!$B6,WEAPONS_TBL2,2,FALSE),"")</f>
        <v/>
      </c>
      <c r="M40" s="521" t="str">
        <f>IF(G40&lt;&gt;"",IF(VLOOKUP('CHAR WEAPONS'!$B6,WEAPONS_TBL2,19,FALSE)="F","F","U"),"")</f>
        <v/>
      </c>
      <c r="N40" s="1365" t="str">
        <f>IF(G40&lt;&gt;"",IF($L40="M",VLOOKUP('CHAR WEAPONS'!$B6,WEAPONS_TBL2,3,FALSE),'CHAR WEAPONS'!M6&amp;VLOOKUP('CHAR WEAPONS'!$B6,WEAPONS_TBL2,5,FALSE)),"")</f>
        <v/>
      </c>
      <c r="O40" s="1365"/>
      <c r="P40" s="1365"/>
      <c r="Q40" s="856" t="str">
        <f>IF(G40&lt;&gt;"",VLOOKUP('CHAR WEAPONS'!$H6,ATK_RATES,2,FALSE),"")</f>
        <v/>
      </c>
      <c r="R40" s="888" t="str">
        <f t="shared" si="0"/>
        <v/>
      </c>
      <c r="S40" s="321" t="str">
        <f t="shared" si="1"/>
        <v/>
      </c>
      <c r="T40" s="321" t="str">
        <f>IF(G40&lt;&gt;"",IF(CLASSCODE="F",'CHAR WEAPONS'!J6,'CHAR WEAPONS'!K6),"")</f>
        <v/>
      </c>
      <c r="U40" s="513" t="str">
        <f t="shared" si="2"/>
        <v/>
      </c>
      <c r="V40" s="1368" t="str">
        <f>IF(G40&lt;&gt;"",VLOOKUP('CHAR WEAPONS'!$B6,WEAPONS_TBL2,7,FALSE),"")</f>
        <v/>
      </c>
      <c r="W40" s="1369"/>
      <c r="X40" s="885" t="str">
        <f t="shared" si="3"/>
        <v/>
      </c>
      <c r="Y40" s="321" t="str">
        <f t="shared" si="4"/>
        <v/>
      </c>
      <c r="Z40" s="322" t="str">
        <f>IF(G40&lt;&gt;"",IF(CLASSCODE="F",'CHAR WEAPONS'!$L6,0),"")</f>
        <v/>
      </c>
      <c r="AA40" s="513"/>
      <c r="AB40" s="872" t="str">
        <f>IF(G40&lt;&gt;"",VLOOKUP('CHAR WEAPONS'!B6,WEAPONS_TBL2,18,FALSE),"")</f>
        <v/>
      </c>
      <c r="AC40" s="259"/>
      <c r="AD40" s="247"/>
      <c r="AE40" s="372"/>
      <c r="AH40" s="667"/>
      <c r="AI40" s="383"/>
      <c r="AJ40" s="383"/>
      <c r="AK40" s="383"/>
      <c r="AL40" s="383"/>
      <c r="AM40" s="384"/>
      <c r="AN40" s="384"/>
      <c r="AO40" s="384"/>
      <c r="AP40" s="384"/>
      <c r="AQ40" s="384"/>
      <c r="AR40" s="384"/>
      <c r="AS40" s="378"/>
      <c r="AT40" s="378"/>
      <c r="AU40" s="378"/>
      <c r="AV40" s="378"/>
      <c r="AW40" s="378"/>
      <c r="AX40" s="378"/>
      <c r="AY40" s="378"/>
      <c r="AZ40" s="378"/>
      <c r="BA40" s="378"/>
      <c r="BB40" s="378"/>
      <c r="BC40" s="378"/>
      <c r="BD40" s="378"/>
      <c r="BE40" s="378"/>
      <c r="BF40" s="378"/>
      <c r="BG40" s="378"/>
      <c r="BH40" s="378"/>
      <c r="BI40" s="378"/>
      <c r="BJ40" s="378"/>
      <c r="BK40" s="378"/>
      <c r="BL40" s="378"/>
      <c r="BM40" s="378"/>
      <c r="BN40" s="378"/>
      <c r="BO40" s="378"/>
      <c r="BP40" s="378"/>
      <c r="BQ40" s="378"/>
      <c r="BR40" s="378"/>
      <c r="BS40" s="378"/>
      <c r="BT40" s="378"/>
      <c r="BU40" s="378"/>
      <c r="BV40" s="378"/>
      <c r="BW40" s="378"/>
      <c r="BX40" s="378"/>
      <c r="BY40" s="378"/>
      <c r="BZ40" s="378"/>
      <c r="CA40" s="378"/>
      <c r="CB40" s="378"/>
      <c r="CC40" s="378"/>
      <c r="CD40" s="378"/>
      <c r="CE40" s="378"/>
      <c r="CF40" s="378"/>
      <c r="CG40" s="378"/>
      <c r="CH40" s="378"/>
      <c r="CI40" s="378"/>
      <c r="CJ40" s="378"/>
      <c r="CK40" s="378"/>
      <c r="CL40" s="378"/>
      <c r="CM40" s="378"/>
      <c r="CN40" s="378"/>
      <c r="CO40" s="378"/>
      <c r="CP40" s="378"/>
      <c r="CQ40" s="378"/>
      <c r="CR40" s="378"/>
      <c r="CS40" s="378"/>
      <c r="CT40" s="378"/>
      <c r="CU40" s="378"/>
      <c r="CV40" s="378"/>
      <c r="CW40" s="378"/>
      <c r="CX40" s="378"/>
      <c r="CY40" s="378"/>
      <c r="CZ40" s="378"/>
      <c r="DA40" s="378"/>
      <c r="DB40" s="378"/>
      <c r="DC40" s="378"/>
      <c r="DD40" s="378"/>
      <c r="DE40" s="378"/>
      <c r="DF40" s="378"/>
      <c r="DG40" s="378"/>
      <c r="DH40" s="378"/>
      <c r="DI40" s="378"/>
      <c r="DJ40" s="378"/>
      <c r="DK40" s="378"/>
      <c r="DL40" s="378"/>
      <c r="DM40" s="378"/>
      <c r="DN40" s="378"/>
      <c r="DO40" s="378"/>
      <c r="DP40" s="378"/>
      <c r="DQ40" s="378"/>
      <c r="DR40" s="378"/>
      <c r="DS40" s="378"/>
      <c r="DT40" s="378"/>
      <c r="DU40" s="378"/>
      <c r="DV40" s="378"/>
      <c r="DW40" s="378"/>
      <c r="DX40" s="378"/>
      <c r="DY40" s="378"/>
      <c r="DZ40" s="378"/>
      <c r="EA40" s="378"/>
      <c r="EB40" s="378"/>
      <c r="EC40" s="378"/>
      <c r="ED40" s="378"/>
      <c r="EE40" s="378"/>
    </row>
    <row r="41" spans="1:135" s="382" customFormat="1" ht="22" customHeight="1">
      <c r="B41" s="713"/>
      <c r="C41" s="713"/>
      <c r="D41" s="713"/>
      <c r="E41" s="247"/>
      <c r="F41" s="262"/>
      <c r="G41" s="1171"/>
      <c r="H41" s="1172"/>
      <c r="I41" s="1172"/>
      <c r="J41" s="1172"/>
      <c r="K41" s="1172"/>
      <c r="L41" s="870" t="str">
        <f>IF(G41&lt;&gt;"",VLOOKUP('CHAR WEAPONS'!$B7,WEAPONS_TBL2,2,FALSE),"")</f>
        <v/>
      </c>
      <c r="M41" s="521" t="str">
        <f>IF(G41&lt;&gt;"",IF(VLOOKUP('CHAR WEAPONS'!$B7,WEAPONS_TBL2,19,FALSE)="F","F","U"),"")</f>
        <v/>
      </c>
      <c r="N41" s="1365" t="str">
        <f>IF(G41&lt;&gt;"",IF($L41="M",VLOOKUP('CHAR WEAPONS'!$B7,WEAPONS_TBL2,3,FALSE),'CHAR WEAPONS'!M7&amp;VLOOKUP('CHAR WEAPONS'!$B7,WEAPONS_TBL2,5,FALSE)),"")</f>
        <v/>
      </c>
      <c r="O41" s="1365"/>
      <c r="P41" s="1365"/>
      <c r="Q41" s="856" t="str">
        <f>IF(G41&lt;&gt;"",VLOOKUP('CHAR WEAPONS'!$H7,ATK_RATES,2,FALSE),"")</f>
        <v/>
      </c>
      <c r="R41" s="888" t="str">
        <f t="shared" si="0"/>
        <v/>
      </c>
      <c r="S41" s="321" t="str">
        <f t="shared" si="1"/>
        <v/>
      </c>
      <c r="T41" s="321" t="str">
        <f>IF(G41&lt;&gt;"",IF(CLASSCODE="F",'CHAR WEAPONS'!J7,'CHAR WEAPONS'!K7),"")</f>
        <v/>
      </c>
      <c r="U41" s="513" t="str">
        <f t="shared" si="2"/>
        <v/>
      </c>
      <c r="V41" s="1368" t="str">
        <f>IF(G41&lt;&gt;"",VLOOKUP('CHAR WEAPONS'!$B7,WEAPONS_TBL2,7,FALSE),"")</f>
        <v/>
      </c>
      <c r="W41" s="1369"/>
      <c r="X41" s="885" t="str">
        <f t="shared" si="3"/>
        <v/>
      </c>
      <c r="Y41" s="321" t="str">
        <f t="shared" si="4"/>
        <v/>
      </c>
      <c r="Z41" s="322" t="str">
        <f>IF(G41&lt;&gt;"",IF(CLASSCODE="F",'CHAR WEAPONS'!$L7,0),"")</f>
        <v/>
      </c>
      <c r="AA41" s="513"/>
      <c r="AB41" s="872" t="str">
        <f>IF(G41&lt;&gt;"",VLOOKUP('CHAR WEAPONS'!B7,WEAPONS_TBL2,18,FALSE),"")</f>
        <v/>
      </c>
      <c r="AC41" s="259"/>
      <c r="AD41" s="247"/>
      <c r="AE41" s="372"/>
      <c r="AH41" s="667"/>
      <c r="AI41" s="377"/>
      <c r="AJ41" s="377"/>
      <c r="AK41" s="377"/>
      <c r="AL41" s="377"/>
      <c r="AM41" s="378"/>
      <c r="AN41" s="378"/>
      <c r="AO41" s="378"/>
      <c r="AP41" s="378"/>
      <c r="AQ41" s="378"/>
      <c r="AR41" s="378"/>
      <c r="AS41" s="378"/>
      <c r="AT41" s="378"/>
      <c r="AU41" s="378"/>
      <c r="AV41" s="378"/>
      <c r="AW41" s="378"/>
      <c r="AX41" s="378"/>
      <c r="AY41" s="378"/>
      <c r="AZ41" s="378"/>
      <c r="BA41" s="378"/>
      <c r="BB41" s="378"/>
      <c r="BC41" s="378"/>
      <c r="BD41" s="378"/>
      <c r="BE41" s="378"/>
      <c r="BF41" s="378"/>
      <c r="BG41" s="378"/>
      <c r="BH41" s="378"/>
      <c r="BI41" s="378"/>
      <c r="BJ41" s="378"/>
      <c r="BK41" s="378"/>
      <c r="BL41" s="378"/>
      <c r="BM41" s="378"/>
      <c r="BN41" s="378"/>
      <c r="BO41" s="378"/>
      <c r="BP41" s="378"/>
      <c r="BQ41" s="378"/>
      <c r="BR41" s="378"/>
      <c r="BS41" s="378"/>
      <c r="BT41" s="378"/>
      <c r="BU41" s="378"/>
      <c r="BV41" s="378"/>
      <c r="BW41" s="378"/>
      <c r="BX41" s="378"/>
      <c r="BY41" s="378"/>
      <c r="BZ41" s="378"/>
      <c r="CA41" s="378"/>
      <c r="CB41" s="378"/>
      <c r="CC41" s="378"/>
      <c r="CD41" s="378"/>
      <c r="CE41" s="378"/>
      <c r="CF41" s="378"/>
      <c r="CG41" s="378"/>
      <c r="CH41" s="378"/>
      <c r="CI41" s="378"/>
      <c r="CJ41" s="378"/>
      <c r="CK41" s="378"/>
      <c r="CL41" s="378"/>
      <c r="CM41" s="378"/>
      <c r="CN41" s="378"/>
      <c r="CO41" s="378"/>
      <c r="CP41" s="378"/>
      <c r="CQ41" s="378"/>
      <c r="CR41" s="378"/>
      <c r="CS41" s="378"/>
      <c r="CT41" s="378"/>
      <c r="CU41" s="378"/>
      <c r="CV41" s="378"/>
      <c r="CW41" s="378"/>
      <c r="CX41" s="378"/>
      <c r="CY41" s="378"/>
      <c r="CZ41" s="378"/>
      <c r="DA41" s="378"/>
      <c r="DB41" s="378"/>
      <c r="DC41" s="378"/>
      <c r="DD41" s="378"/>
      <c r="DE41" s="378"/>
      <c r="DF41" s="378"/>
      <c r="DG41" s="378"/>
      <c r="DH41" s="378"/>
      <c r="DI41" s="378"/>
      <c r="DJ41" s="378"/>
      <c r="DK41" s="378"/>
      <c r="DL41" s="378"/>
      <c r="DM41" s="378"/>
      <c r="DN41" s="378"/>
      <c r="DO41" s="378"/>
      <c r="DP41" s="378"/>
      <c r="DQ41" s="378"/>
      <c r="DR41" s="378"/>
      <c r="DS41" s="378"/>
      <c r="DT41" s="378"/>
      <c r="DU41" s="378"/>
      <c r="DV41" s="378"/>
      <c r="DW41" s="378"/>
      <c r="DX41" s="378"/>
      <c r="DY41" s="378"/>
      <c r="DZ41" s="378"/>
      <c r="EA41" s="378"/>
      <c r="EB41" s="378"/>
      <c r="EC41" s="378"/>
      <c r="ED41" s="378"/>
      <c r="EE41" s="378"/>
    </row>
    <row r="42" spans="1:135" s="382" customFormat="1" ht="22" customHeight="1">
      <c r="B42" s="713"/>
      <c r="C42" s="713"/>
      <c r="D42" s="713"/>
      <c r="E42" s="247"/>
      <c r="F42" s="262"/>
      <c r="G42" s="1171"/>
      <c r="H42" s="1172"/>
      <c r="I42" s="1172"/>
      <c r="J42" s="1172"/>
      <c r="K42" s="1172"/>
      <c r="L42" s="870" t="str">
        <f>IF(G42&lt;&gt;"",VLOOKUP('CHAR WEAPONS'!$B8,WEAPONS_TBL2,2,FALSE),"")</f>
        <v/>
      </c>
      <c r="M42" s="521" t="str">
        <f>IF(G42&lt;&gt;"",IF(VLOOKUP('CHAR WEAPONS'!$B8,WEAPONS_TBL2,19,FALSE)="F","F","U"),"")</f>
        <v/>
      </c>
      <c r="N42" s="1365" t="str">
        <f>IF(G42&lt;&gt;"",IF($L42="M",VLOOKUP('CHAR WEAPONS'!$B8,WEAPONS_TBL2,3,FALSE),'CHAR WEAPONS'!M8&amp;VLOOKUP('CHAR WEAPONS'!$B8,WEAPONS_TBL2,5,FALSE)),"")</f>
        <v/>
      </c>
      <c r="O42" s="1365"/>
      <c r="P42" s="1365"/>
      <c r="Q42" s="856" t="str">
        <f>IF(G42&lt;&gt;"",VLOOKUP('CHAR WEAPONS'!$H8,ATK_RATES,2,FALSE),"")</f>
        <v/>
      </c>
      <c r="R42" s="888" t="str">
        <f t="shared" si="0"/>
        <v/>
      </c>
      <c r="S42" s="321" t="str">
        <f t="shared" si="1"/>
        <v/>
      </c>
      <c r="T42" s="321" t="str">
        <f>IF(G42&lt;&gt;"",IF(CLASSCODE="F",'CHAR WEAPONS'!J8,'CHAR WEAPONS'!K8),"")</f>
        <v/>
      </c>
      <c r="U42" s="513" t="str">
        <f t="shared" si="2"/>
        <v/>
      </c>
      <c r="V42" s="1368" t="str">
        <f>IF(G42&lt;&gt;"",VLOOKUP('CHAR WEAPONS'!$B8,WEAPONS_TBL2,7,FALSE),"")</f>
        <v/>
      </c>
      <c r="W42" s="1369"/>
      <c r="X42" s="885" t="str">
        <f t="shared" si="3"/>
        <v/>
      </c>
      <c r="Y42" s="321" t="str">
        <f t="shared" si="4"/>
        <v/>
      </c>
      <c r="Z42" s="322" t="str">
        <f>IF(G42&lt;&gt;"",IF(CLASSCODE="F",'CHAR WEAPONS'!$L8,0),"")</f>
        <v/>
      </c>
      <c r="AA42" s="513"/>
      <c r="AB42" s="872" t="str">
        <f>IF(G42&lt;&gt;"",VLOOKUP('CHAR WEAPONS'!B8,WEAPONS_TBL2,18,FALSE),"")</f>
        <v/>
      </c>
      <c r="AC42" s="259"/>
      <c r="AD42" s="247"/>
      <c r="AE42" s="372"/>
      <c r="AH42" s="667"/>
      <c r="AI42" s="377"/>
      <c r="AJ42" s="377"/>
      <c r="AK42" s="377"/>
      <c r="AL42" s="377"/>
      <c r="AM42" s="378"/>
      <c r="AN42" s="378"/>
      <c r="AO42" s="378"/>
      <c r="AP42" s="378"/>
      <c r="AQ42" s="378"/>
      <c r="AR42" s="378"/>
      <c r="AS42" s="378"/>
      <c r="AT42" s="378"/>
      <c r="AU42" s="378"/>
      <c r="AV42" s="378"/>
      <c r="AW42" s="378"/>
      <c r="AX42" s="378"/>
      <c r="AY42" s="378"/>
      <c r="AZ42" s="378"/>
      <c r="BA42" s="378"/>
      <c r="BB42" s="378"/>
      <c r="BC42" s="378"/>
      <c r="BD42" s="378"/>
      <c r="BE42" s="378"/>
      <c r="BF42" s="378"/>
      <c r="BG42" s="378"/>
      <c r="BH42" s="378"/>
      <c r="BI42" s="378"/>
      <c r="BJ42" s="378"/>
      <c r="BK42" s="378"/>
      <c r="BL42" s="378"/>
      <c r="BM42" s="378"/>
      <c r="BN42" s="378"/>
      <c r="BO42" s="378"/>
      <c r="BP42" s="378"/>
      <c r="BQ42" s="378"/>
      <c r="BR42" s="378"/>
      <c r="BS42" s="378"/>
      <c r="BT42" s="378"/>
      <c r="BU42" s="378"/>
      <c r="BV42" s="378"/>
      <c r="BW42" s="378"/>
      <c r="BX42" s="378"/>
      <c r="BY42" s="378"/>
      <c r="BZ42" s="378"/>
      <c r="CA42" s="378"/>
      <c r="CB42" s="378"/>
      <c r="CC42" s="378"/>
      <c r="CD42" s="378"/>
      <c r="CE42" s="378"/>
      <c r="CF42" s="378"/>
      <c r="CG42" s="378"/>
      <c r="CH42" s="378"/>
      <c r="CI42" s="378"/>
      <c r="CJ42" s="378"/>
      <c r="CK42" s="378"/>
      <c r="CL42" s="378"/>
      <c r="CM42" s="378"/>
      <c r="CN42" s="378"/>
      <c r="CO42" s="378"/>
      <c r="CP42" s="378"/>
      <c r="CQ42" s="378"/>
      <c r="CR42" s="378"/>
      <c r="CS42" s="378"/>
      <c r="CT42" s="378"/>
      <c r="CU42" s="378"/>
      <c r="CV42" s="378"/>
      <c r="CW42" s="378"/>
      <c r="CX42" s="378"/>
      <c r="CY42" s="378"/>
      <c r="CZ42" s="378"/>
      <c r="DA42" s="378"/>
      <c r="DB42" s="378"/>
      <c r="DC42" s="378"/>
      <c r="DD42" s="378"/>
      <c r="DE42" s="378"/>
      <c r="DF42" s="378"/>
      <c r="DG42" s="378"/>
      <c r="DH42" s="378"/>
      <c r="DI42" s="378"/>
      <c r="DJ42" s="378"/>
      <c r="DK42" s="378"/>
      <c r="DL42" s="378"/>
      <c r="DM42" s="378"/>
      <c r="DN42" s="378"/>
      <c r="DO42" s="378"/>
      <c r="DP42" s="378"/>
      <c r="DQ42" s="378"/>
      <c r="DR42" s="378"/>
      <c r="DS42" s="378"/>
      <c r="DT42" s="378"/>
      <c r="DU42" s="378"/>
      <c r="DV42" s="378"/>
      <c r="DW42" s="378"/>
      <c r="DX42" s="378"/>
      <c r="DY42" s="378"/>
      <c r="DZ42" s="378"/>
      <c r="EA42" s="378"/>
      <c r="EB42" s="378"/>
      <c r="EC42" s="378"/>
      <c r="ED42" s="378"/>
      <c r="EE42" s="378"/>
    </row>
    <row r="43" spans="1:135" s="382" customFormat="1" ht="22" customHeight="1">
      <c r="B43" s="713"/>
      <c r="C43" s="713"/>
      <c r="D43" s="713"/>
      <c r="E43" s="247"/>
      <c r="F43" s="262"/>
      <c r="G43" s="1171"/>
      <c r="H43" s="1172"/>
      <c r="I43" s="1172"/>
      <c r="J43" s="1172"/>
      <c r="K43" s="1172"/>
      <c r="L43" s="870" t="str">
        <f>IF(G43&lt;&gt;"",VLOOKUP('CHAR WEAPONS'!$B9,WEAPONS_TBL2,2,FALSE),"")</f>
        <v/>
      </c>
      <c r="M43" s="521" t="str">
        <f>IF(G43&lt;&gt;"",IF(VLOOKUP('CHAR WEAPONS'!$B9,WEAPONS_TBL2,19,FALSE)="F","F","U"),"")</f>
        <v/>
      </c>
      <c r="N43" s="1365" t="str">
        <f>IF(G43&lt;&gt;"",IF($L43="M",VLOOKUP('CHAR WEAPONS'!$B9,WEAPONS_TBL2,3,FALSE),'CHAR WEAPONS'!M9&amp;VLOOKUP('CHAR WEAPONS'!$B9,WEAPONS_TBL2,5,FALSE)),"")</f>
        <v/>
      </c>
      <c r="O43" s="1365"/>
      <c r="P43" s="1365"/>
      <c r="Q43" s="856" t="str">
        <f>IF(G43&lt;&gt;"",VLOOKUP('CHAR WEAPONS'!$H9,ATK_RATES,2,FALSE),"")</f>
        <v/>
      </c>
      <c r="R43" s="888" t="str">
        <f t="shared" si="0"/>
        <v/>
      </c>
      <c r="S43" s="321" t="str">
        <f t="shared" si="1"/>
        <v/>
      </c>
      <c r="T43" s="321" t="str">
        <f>IF(G43&lt;&gt;"",IF(CLASSCODE="F",'CHAR WEAPONS'!J9,'CHAR WEAPONS'!K9),"")</f>
        <v/>
      </c>
      <c r="U43" s="513" t="str">
        <f t="shared" si="2"/>
        <v/>
      </c>
      <c r="V43" s="1368" t="str">
        <f>IF(G43&lt;&gt;"",VLOOKUP('CHAR WEAPONS'!$B9,WEAPONS_TBL2,7,FALSE),"")</f>
        <v/>
      </c>
      <c r="W43" s="1369"/>
      <c r="X43" s="885" t="str">
        <f t="shared" si="3"/>
        <v/>
      </c>
      <c r="Y43" s="321" t="str">
        <f t="shared" si="4"/>
        <v/>
      </c>
      <c r="Z43" s="322" t="str">
        <f>IF(G43&lt;&gt;"",IF(CLASSCODE="F",'CHAR WEAPONS'!$L9,0),"")</f>
        <v/>
      </c>
      <c r="AA43" s="513"/>
      <c r="AB43" s="872" t="str">
        <f>IF(G43&lt;&gt;"",VLOOKUP('CHAR WEAPONS'!B9,WEAPONS_TBL2,18,FALSE),"")</f>
        <v/>
      </c>
      <c r="AC43" s="259"/>
      <c r="AD43" s="247"/>
      <c r="AE43" s="372"/>
      <c r="AH43" s="667"/>
      <c r="AI43" s="377"/>
      <c r="AJ43" s="377"/>
      <c r="AK43" s="377"/>
      <c r="AL43" s="377"/>
      <c r="AM43" s="378"/>
      <c r="AN43" s="378"/>
      <c r="AO43" s="378"/>
      <c r="AP43" s="378"/>
      <c r="AQ43" s="378"/>
      <c r="AR43" s="378"/>
      <c r="AS43" s="378"/>
      <c r="AT43" s="378"/>
      <c r="AU43" s="378"/>
      <c r="AV43" s="378"/>
      <c r="AW43" s="378"/>
      <c r="AX43" s="378"/>
      <c r="AY43" s="378"/>
      <c r="AZ43" s="378"/>
      <c r="BA43" s="378"/>
      <c r="BB43" s="378"/>
      <c r="BC43" s="378"/>
      <c r="BD43" s="378"/>
      <c r="BE43" s="378"/>
      <c r="BF43" s="378"/>
      <c r="BG43" s="378"/>
      <c r="BH43" s="378"/>
      <c r="BI43" s="378"/>
      <c r="BJ43" s="378"/>
      <c r="BK43" s="378"/>
      <c r="BL43" s="378"/>
      <c r="BM43" s="378"/>
      <c r="BN43" s="378"/>
      <c r="BO43" s="378"/>
      <c r="BP43" s="378"/>
      <c r="BQ43" s="378"/>
      <c r="BR43" s="378"/>
      <c r="BS43" s="378"/>
      <c r="BT43" s="378"/>
      <c r="BU43" s="378"/>
      <c r="BV43" s="378"/>
      <c r="BW43" s="378"/>
      <c r="BX43" s="378"/>
      <c r="BY43" s="378"/>
      <c r="BZ43" s="378"/>
      <c r="CA43" s="378"/>
      <c r="CB43" s="378"/>
      <c r="CC43" s="378"/>
      <c r="CD43" s="378"/>
      <c r="CE43" s="378"/>
      <c r="CF43" s="378"/>
      <c r="CG43" s="378"/>
      <c r="CH43" s="378"/>
      <c r="CI43" s="378"/>
      <c r="CJ43" s="378"/>
      <c r="CK43" s="378"/>
      <c r="CL43" s="378"/>
      <c r="CM43" s="378"/>
      <c r="CN43" s="378"/>
      <c r="CO43" s="378"/>
      <c r="CP43" s="378"/>
      <c r="CQ43" s="378"/>
      <c r="CR43" s="378"/>
      <c r="CS43" s="378"/>
      <c r="CT43" s="378"/>
      <c r="CU43" s="378"/>
      <c r="CV43" s="378"/>
      <c r="CW43" s="378"/>
      <c r="CX43" s="378"/>
      <c r="CY43" s="378"/>
      <c r="CZ43" s="378"/>
      <c r="DA43" s="378"/>
      <c r="DB43" s="378"/>
      <c r="DC43" s="378"/>
      <c r="DD43" s="378"/>
      <c r="DE43" s="378"/>
      <c r="DF43" s="378"/>
      <c r="DG43" s="378"/>
      <c r="DH43" s="378"/>
      <c r="DI43" s="378"/>
      <c r="DJ43" s="378"/>
      <c r="DK43" s="378"/>
      <c r="DL43" s="378"/>
      <c r="DM43" s="378"/>
      <c r="DN43" s="378"/>
      <c r="DO43" s="378"/>
      <c r="DP43" s="378"/>
      <c r="DQ43" s="378"/>
      <c r="DR43" s="378"/>
      <c r="DS43" s="378"/>
      <c r="DT43" s="378"/>
      <c r="DU43" s="378"/>
      <c r="DV43" s="378"/>
      <c r="DW43" s="378"/>
      <c r="DX43" s="378"/>
      <c r="DY43" s="378"/>
      <c r="DZ43" s="378"/>
      <c r="EA43" s="378"/>
      <c r="EB43" s="378"/>
      <c r="EC43" s="378"/>
      <c r="ED43" s="378"/>
      <c r="EE43" s="378"/>
    </row>
    <row r="44" spans="1:135" s="382" customFormat="1" ht="22" customHeight="1">
      <c r="B44" s="713"/>
      <c r="C44" s="713"/>
      <c r="D44" s="713"/>
      <c r="E44" s="247"/>
      <c r="F44" s="262"/>
      <c r="G44" s="1171"/>
      <c r="H44" s="1172"/>
      <c r="I44" s="1172"/>
      <c r="J44" s="1172"/>
      <c r="K44" s="1172"/>
      <c r="L44" s="870" t="str">
        <f>IF(G44&lt;&gt;"",VLOOKUP('CHAR WEAPONS'!$B10,WEAPONS_TBL2,2,FALSE),"")</f>
        <v/>
      </c>
      <c r="M44" s="521" t="str">
        <f>IF(G44&lt;&gt;"",IF(VLOOKUP('CHAR WEAPONS'!$B10,WEAPONS_TBL2,19,FALSE)="F","F","U"),"")</f>
        <v/>
      </c>
      <c r="N44" s="1365" t="str">
        <f>IF(G44&lt;&gt;"",IF($L44="M",VLOOKUP('CHAR WEAPONS'!$B10,WEAPONS_TBL2,3,FALSE),'CHAR WEAPONS'!M10&amp;VLOOKUP('CHAR WEAPONS'!$B10,WEAPONS_TBL2,5,FALSE)),"")</f>
        <v/>
      </c>
      <c r="O44" s="1365"/>
      <c r="P44" s="1365"/>
      <c r="Q44" s="856" t="str">
        <f>IF(G44&lt;&gt;"",VLOOKUP('CHAR WEAPONS'!$H10,ATK_RATES,2,FALSE),"")</f>
        <v/>
      </c>
      <c r="R44" s="888" t="str">
        <f t="shared" si="0"/>
        <v/>
      </c>
      <c r="S44" s="321" t="str">
        <f t="shared" si="1"/>
        <v/>
      </c>
      <c r="T44" s="321" t="str">
        <f>IF(G44&lt;&gt;"",IF(CLASSCODE="F",'CHAR WEAPONS'!J10,'CHAR WEAPONS'!K10),"")</f>
        <v/>
      </c>
      <c r="U44" s="513" t="str">
        <f t="shared" si="2"/>
        <v/>
      </c>
      <c r="V44" s="1368" t="str">
        <f>IF(G44&lt;&gt;"",VLOOKUP('CHAR WEAPONS'!$B10,WEAPONS_TBL2,7,FALSE),"")</f>
        <v/>
      </c>
      <c r="W44" s="1369"/>
      <c r="X44" s="885" t="str">
        <f t="shared" si="3"/>
        <v/>
      </c>
      <c r="Y44" s="321" t="str">
        <f t="shared" si="4"/>
        <v/>
      </c>
      <c r="Z44" s="322" t="str">
        <f>IF(G44&lt;&gt;"",IF(CLASSCODE="F",'CHAR WEAPONS'!$L10,0),"")</f>
        <v/>
      </c>
      <c r="AA44" s="513"/>
      <c r="AB44" s="872" t="str">
        <f>IF(G44&lt;&gt;"",VLOOKUP('CHAR WEAPONS'!B10,WEAPONS_TBL2,18,FALSE),"")</f>
        <v/>
      </c>
      <c r="AC44" s="259"/>
      <c r="AD44" s="247"/>
      <c r="AE44" s="372"/>
      <c r="AH44" s="667"/>
      <c r="AI44" s="377"/>
      <c r="AJ44" s="377"/>
      <c r="AK44" s="377"/>
      <c r="AL44" s="377"/>
      <c r="AM44" s="378"/>
      <c r="AN44" s="378"/>
      <c r="AO44" s="378"/>
      <c r="AP44" s="378"/>
      <c r="AQ44" s="378"/>
      <c r="AR44" s="378"/>
      <c r="AS44" s="378"/>
      <c r="AT44" s="378"/>
      <c r="AU44" s="378"/>
      <c r="AV44" s="378"/>
      <c r="AW44" s="378"/>
      <c r="AX44" s="378"/>
      <c r="AY44" s="378"/>
      <c r="AZ44" s="378"/>
      <c r="BA44" s="378"/>
      <c r="BB44" s="378"/>
      <c r="BC44" s="378"/>
      <c r="BD44" s="378"/>
      <c r="BE44" s="378"/>
      <c r="BF44" s="378"/>
      <c r="BG44" s="378"/>
      <c r="BH44" s="378"/>
      <c r="BI44" s="378"/>
      <c r="BJ44" s="378"/>
      <c r="BK44" s="378"/>
      <c r="BL44" s="378"/>
      <c r="BM44" s="378"/>
      <c r="BN44" s="378"/>
      <c r="BO44" s="378"/>
      <c r="BP44" s="378"/>
      <c r="BQ44" s="378"/>
      <c r="BR44" s="378"/>
      <c r="BS44" s="378"/>
      <c r="BT44" s="378"/>
      <c r="BU44" s="378"/>
      <c r="BV44" s="378"/>
      <c r="BW44" s="378"/>
      <c r="BX44" s="378"/>
      <c r="BY44" s="378"/>
      <c r="BZ44" s="378"/>
      <c r="CA44" s="378"/>
      <c r="CB44" s="378"/>
      <c r="CC44" s="378"/>
      <c r="CD44" s="378"/>
      <c r="CE44" s="378"/>
      <c r="CF44" s="378"/>
      <c r="CG44" s="378"/>
      <c r="CH44" s="378"/>
      <c r="CI44" s="378"/>
      <c r="CJ44" s="378"/>
      <c r="CK44" s="378"/>
      <c r="CL44" s="378"/>
      <c r="CM44" s="378"/>
      <c r="CN44" s="378"/>
      <c r="CO44" s="378"/>
      <c r="CP44" s="378"/>
      <c r="CQ44" s="378"/>
      <c r="CR44" s="378"/>
      <c r="CS44" s="378"/>
      <c r="CT44" s="378"/>
      <c r="CU44" s="378"/>
      <c r="CV44" s="378"/>
      <c r="CW44" s="378"/>
      <c r="CX44" s="378"/>
      <c r="CY44" s="378"/>
      <c r="CZ44" s="378"/>
      <c r="DA44" s="378"/>
      <c r="DB44" s="378"/>
      <c r="DC44" s="378"/>
      <c r="DD44" s="378"/>
      <c r="DE44" s="378"/>
      <c r="DF44" s="378"/>
      <c r="DG44" s="378"/>
      <c r="DH44" s="378"/>
      <c r="DI44" s="378"/>
      <c r="DJ44" s="378"/>
      <c r="DK44" s="378"/>
      <c r="DL44" s="378"/>
      <c r="DM44" s="378"/>
      <c r="DN44" s="378"/>
      <c r="DO44" s="378"/>
      <c r="DP44" s="378"/>
      <c r="DQ44" s="378"/>
      <c r="DR44" s="378"/>
      <c r="DS44" s="378"/>
      <c r="DT44" s="378"/>
      <c r="DU44" s="378"/>
      <c r="DV44" s="378"/>
      <c r="DW44" s="378"/>
      <c r="DX44" s="378"/>
      <c r="DY44" s="378"/>
      <c r="DZ44" s="378"/>
      <c r="EA44" s="378"/>
      <c r="EB44" s="378"/>
      <c r="EC44" s="378"/>
      <c r="ED44" s="378"/>
      <c r="EE44" s="378"/>
    </row>
    <row r="45" spans="1:135" s="382" customFormat="1" ht="22" customHeight="1">
      <c r="B45" s="713"/>
      <c r="C45" s="713"/>
      <c r="D45" s="713"/>
      <c r="E45" s="247"/>
      <c r="F45" s="262"/>
      <c r="G45" s="1171"/>
      <c r="H45" s="1172"/>
      <c r="I45" s="1172"/>
      <c r="J45" s="1172"/>
      <c r="K45" s="1172"/>
      <c r="L45" s="870" t="str">
        <f>IF(G45&lt;&gt;"",VLOOKUP('CHAR WEAPONS'!$B11,WEAPONS_TBL2,2,FALSE),"")</f>
        <v/>
      </c>
      <c r="M45" s="521" t="str">
        <f>IF(G45&lt;&gt;"",IF(VLOOKUP('CHAR WEAPONS'!$B11,WEAPONS_TBL2,19,FALSE)="F","F","U"),"")</f>
        <v/>
      </c>
      <c r="N45" s="1365" t="str">
        <f>IF(G45&lt;&gt;"",IF($L45="M",VLOOKUP('CHAR WEAPONS'!$B11,WEAPONS_TBL2,3,FALSE),'CHAR WEAPONS'!M11&amp;VLOOKUP('CHAR WEAPONS'!$B11,WEAPONS_TBL2,5,FALSE)),"")</f>
        <v/>
      </c>
      <c r="O45" s="1365"/>
      <c r="P45" s="1365"/>
      <c r="Q45" s="856" t="str">
        <f>IF(G45&lt;&gt;"",VLOOKUP('CHAR WEAPONS'!$H11,ATK_RATES,2,FALSE),"")</f>
        <v/>
      </c>
      <c r="R45" s="888" t="str">
        <f t="shared" si="0"/>
        <v/>
      </c>
      <c r="S45" s="321" t="str">
        <f t="shared" si="1"/>
        <v/>
      </c>
      <c r="T45" s="321" t="str">
        <f>IF(G45&lt;&gt;"",IF(CLASSCODE="F",'CHAR WEAPONS'!J11,'CHAR WEAPONS'!K11),"")</f>
        <v/>
      </c>
      <c r="U45" s="513" t="str">
        <f t="shared" si="2"/>
        <v/>
      </c>
      <c r="V45" s="1368" t="str">
        <f>IF(G45&lt;&gt;"",VLOOKUP('CHAR WEAPONS'!$B11,WEAPONS_TBL2,7,FALSE),"")</f>
        <v/>
      </c>
      <c r="W45" s="1369"/>
      <c r="X45" s="885" t="str">
        <f t="shared" si="3"/>
        <v/>
      </c>
      <c r="Y45" s="321" t="str">
        <f t="shared" si="4"/>
        <v/>
      </c>
      <c r="Z45" s="322" t="str">
        <f>IF(G45&lt;&gt;"",IF(CLASSCODE="F",'CHAR WEAPONS'!$L11,0),"")</f>
        <v/>
      </c>
      <c r="AA45" s="513"/>
      <c r="AB45" s="872" t="str">
        <f>IF(G45&lt;&gt;"",VLOOKUP('CHAR WEAPONS'!B11,WEAPONS_TBL2,18,FALSE),"")</f>
        <v/>
      </c>
      <c r="AC45" s="259"/>
      <c r="AD45" s="247"/>
      <c r="AE45" s="372"/>
      <c r="AH45" s="667"/>
      <c r="AI45" s="377"/>
      <c r="AJ45" s="377"/>
      <c r="AK45" s="377"/>
      <c r="AL45" s="377"/>
      <c r="AM45" s="378"/>
      <c r="AN45" s="378"/>
      <c r="AO45" s="378"/>
      <c r="AP45" s="378"/>
      <c r="AQ45" s="378"/>
      <c r="AR45" s="378"/>
      <c r="AS45" s="378"/>
      <c r="AT45" s="378"/>
      <c r="AU45" s="378"/>
      <c r="AV45" s="378"/>
      <c r="AW45" s="378"/>
      <c r="AX45" s="378"/>
      <c r="AY45" s="378"/>
      <c r="AZ45" s="378"/>
      <c r="BA45" s="378"/>
      <c r="BB45" s="378"/>
      <c r="BC45" s="378"/>
      <c r="BD45" s="378"/>
      <c r="BE45" s="378"/>
      <c r="BF45" s="378"/>
      <c r="BG45" s="378"/>
      <c r="BH45" s="378"/>
      <c r="BI45" s="378"/>
      <c r="BJ45" s="378"/>
      <c r="BK45" s="378"/>
      <c r="BL45" s="378"/>
      <c r="BM45" s="378"/>
      <c r="BN45" s="378"/>
      <c r="BO45" s="378"/>
      <c r="BP45" s="378"/>
      <c r="BQ45" s="378"/>
      <c r="BR45" s="378"/>
      <c r="BS45" s="378"/>
      <c r="BT45" s="378"/>
      <c r="BU45" s="378"/>
      <c r="BV45" s="378"/>
      <c r="BW45" s="378"/>
      <c r="BX45" s="378"/>
      <c r="BY45" s="378"/>
      <c r="BZ45" s="378"/>
      <c r="CA45" s="378"/>
      <c r="CB45" s="378"/>
      <c r="CC45" s="378"/>
      <c r="CD45" s="378"/>
      <c r="CE45" s="378"/>
      <c r="CF45" s="378"/>
      <c r="CG45" s="378"/>
      <c r="CH45" s="378"/>
      <c r="CI45" s="378"/>
      <c r="CJ45" s="378"/>
      <c r="CK45" s="378"/>
      <c r="CL45" s="378"/>
      <c r="CM45" s="378"/>
      <c r="CN45" s="378"/>
      <c r="CO45" s="378"/>
      <c r="CP45" s="378"/>
      <c r="CQ45" s="378"/>
      <c r="CR45" s="378"/>
      <c r="CS45" s="378"/>
      <c r="CT45" s="378"/>
      <c r="CU45" s="378"/>
      <c r="CV45" s="378"/>
      <c r="CW45" s="378"/>
      <c r="CX45" s="378"/>
      <c r="CY45" s="378"/>
      <c r="CZ45" s="378"/>
      <c r="DA45" s="378"/>
      <c r="DB45" s="378"/>
      <c r="DC45" s="378"/>
      <c r="DD45" s="378"/>
      <c r="DE45" s="378"/>
      <c r="DF45" s="378"/>
      <c r="DG45" s="378"/>
      <c r="DH45" s="378"/>
      <c r="DI45" s="378"/>
      <c r="DJ45" s="378"/>
      <c r="DK45" s="378"/>
      <c r="DL45" s="378"/>
      <c r="DM45" s="378"/>
      <c r="DN45" s="378"/>
      <c r="DO45" s="378"/>
      <c r="DP45" s="378"/>
      <c r="DQ45" s="378"/>
      <c r="DR45" s="378"/>
      <c r="DS45" s="378"/>
      <c r="DT45" s="378"/>
      <c r="DU45" s="378"/>
      <c r="DV45" s="378"/>
      <c r="DW45" s="378"/>
      <c r="DX45" s="378"/>
      <c r="DY45" s="378"/>
      <c r="DZ45" s="378"/>
      <c r="EA45" s="378"/>
      <c r="EB45" s="378"/>
      <c r="EC45" s="378"/>
      <c r="ED45" s="378"/>
      <c r="EE45" s="378"/>
    </row>
    <row r="46" spans="1:135" s="382" customFormat="1" ht="22" customHeight="1">
      <c r="B46" s="713"/>
      <c r="C46" s="713"/>
      <c r="D46" s="713"/>
      <c r="E46" s="247"/>
      <c r="F46" s="262"/>
      <c r="G46" s="1171"/>
      <c r="H46" s="1172"/>
      <c r="I46" s="1172"/>
      <c r="J46" s="1172"/>
      <c r="K46" s="1172"/>
      <c r="L46" s="870" t="str">
        <f>IF(G46&lt;&gt;"",VLOOKUP('CHAR WEAPONS'!$B12,WEAPONS_TBL2,2,FALSE),"")</f>
        <v/>
      </c>
      <c r="M46" s="521" t="str">
        <f>IF(G46&lt;&gt;"",IF(VLOOKUP('CHAR WEAPONS'!$B12,WEAPONS_TBL2,19,FALSE)="F","F","U"),"")</f>
        <v/>
      </c>
      <c r="N46" s="1365" t="str">
        <f>IF(G46&lt;&gt;"",IF($L46="M",VLOOKUP('CHAR WEAPONS'!$B12,WEAPONS_TBL2,3,FALSE),'CHAR WEAPONS'!M12&amp;VLOOKUP('CHAR WEAPONS'!$B12,WEAPONS_TBL2,5,FALSE)),"")</f>
        <v/>
      </c>
      <c r="O46" s="1365"/>
      <c r="P46" s="1365"/>
      <c r="Q46" s="856" t="str">
        <f>IF(G46&lt;&gt;"",VLOOKUP('CHAR WEAPONS'!$H12,ATK_RATES,2,FALSE),"")</f>
        <v/>
      </c>
      <c r="R46" s="888" t="str">
        <f t="shared" si="0"/>
        <v/>
      </c>
      <c r="S46" s="321" t="str">
        <f t="shared" si="1"/>
        <v/>
      </c>
      <c r="T46" s="321" t="str">
        <f>IF(G46&lt;&gt;"",IF(CLASSCODE="F",'CHAR WEAPONS'!J12,'CHAR WEAPONS'!K12),"")</f>
        <v/>
      </c>
      <c r="U46" s="513" t="str">
        <f t="shared" si="2"/>
        <v/>
      </c>
      <c r="V46" s="1368" t="str">
        <f>IF(G46&lt;&gt;"",VLOOKUP('CHAR WEAPONS'!$B12,WEAPONS_TBL2,7,FALSE),"")</f>
        <v/>
      </c>
      <c r="W46" s="1369"/>
      <c r="X46" s="885" t="str">
        <f t="shared" si="3"/>
        <v/>
      </c>
      <c r="Y46" s="321" t="str">
        <f t="shared" si="4"/>
        <v/>
      </c>
      <c r="Z46" s="322" t="str">
        <f>IF(G46&lt;&gt;"",IF(CLASSCODE="F",'CHAR WEAPONS'!$L12,0),"")</f>
        <v/>
      </c>
      <c r="AA46" s="513"/>
      <c r="AB46" s="872" t="str">
        <f>IF(G46&lt;&gt;"",VLOOKUP('CHAR WEAPONS'!B12,WEAPONS_TBL2,18,FALSE),"")</f>
        <v/>
      </c>
      <c r="AC46" s="259"/>
      <c r="AD46" s="247"/>
      <c r="AE46" s="372"/>
      <c r="AH46" s="667"/>
      <c r="AI46" s="377"/>
      <c r="AJ46" s="377"/>
      <c r="AK46" s="377"/>
      <c r="AL46" s="377"/>
      <c r="AM46" s="378"/>
      <c r="AN46" s="378"/>
      <c r="AO46" s="378"/>
      <c r="AP46" s="378"/>
      <c r="AQ46" s="378"/>
      <c r="AR46" s="378"/>
      <c r="AS46" s="378"/>
      <c r="AT46" s="378"/>
      <c r="AU46" s="378"/>
      <c r="AV46" s="378"/>
      <c r="AW46" s="378"/>
      <c r="AX46" s="378"/>
      <c r="AY46" s="378"/>
      <c r="AZ46" s="378"/>
      <c r="BA46" s="378"/>
      <c r="BB46" s="378"/>
      <c r="BC46" s="378"/>
      <c r="BD46" s="378"/>
      <c r="BE46" s="378"/>
      <c r="BF46" s="378"/>
      <c r="BG46" s="378"/>
      <c r="BH46" s="378"/>
      <c r="BI46" s="378"/>
      <c r="BJ46" s="378"/>
      <c r="BK46" s="378"/>
      <c r="BL46" s="378"/>
      <c r="BM46" s="378"/>
      <c r="BN46" s="378"/>
      <c r="BO46" s="378"/>
      <c r="BP46" s="378"/>
      <c r="BQ46" s="378"/>
      <c r="BR46" s="378"/>
      <c r="BS46" s="378"/>
      <c r="BT46" s="378"/>
      <c r="BU46" s="378"/>
      <c r="BV46" s="378"/>
      <c r="BW46" s="378"/>
      <c r="BX46" s="378"/>
      <c r="BY46" s="378"/>
      <c r="BZ46" s="378"/>
      <c r="CA46" s="378"/>
      <c r="CB46" s="378"/>
      <c r="CC46" s="378"/>
      <c r="CD46" s="378"/>
      <c r="CE46" s="378"/>
      <c r="CF46" s="378"/>
      <c r="CG46" s="378"/>
      <c r="CH46" s="378"/>
      <c r="CI46" s="378"/>
      <c r="CJ46" s="378"/>
      <c r="CK46" s="378"/>
      <c r="CL46" s="378"/>
      <c r="CM46" s="378"/>
      <c r="CN46" s="378"/>
      <c r="CO46" s="378"/>
      <c r="CP46" s="378"/>
      <c r="CQ46" s="378"/>
      <c r="CR46" s="378"/>
      <c r="CS46" s="378"/>
      <c r="CT46" s="378"/>
      <c r="CU46" s="378"/>
      <c r="CV46" s="378"/>
      <c r="CW46" s="378"/>
      <c r="CX46" s="378"/>
      <c r="CY46" s="378"/>
      <c r="CZ46" s="378"/>
      <c r="DA46" s="378"/>
      <c r="DB46" s="378"/>
      <c r="DC46" s="378"/>
      <c r="DD46" s="378"/>
      <c r="DE46" s="378"/>
      <c r="DF46" s="378"/>
      <c r="DG46" s="378"/>
      <c r="DH46" s="378"/>
      <c r="DI46" s="378"/>
      <c r="DJ46" s="378"/>
      <c r="DK46" s="378"/>
      <c r="DL46" s="378"/>
      <c r="DM46" s="378"/>
      <c r="DN46" s="378"/>
      <c r="DO46" s="378"/>
      <c r="DP46" s="378"/>
      <c r="DQ46" s="378"/>
      <c r="DR46" s="378"/>
      <c r="DS46" s="378"/>
      <c r="DT46" s="378"/>
      <c r="DU46" s="378"/>
      <c r="DV46" s="378"/>
      <c r="DW46" s="378"/>
      <c r="DX46" s="378"/>
      <c r="DY46" s="378"/>
      <c r="DZ46" s="378"/>
      <c r="EA46" s="378"/>
      <c r="EB46" s="378"/>
      <c r="EC46" s="378"/>
      <c r="ED46" s="378"/>
      <c r="EE46" s="378"/>
    </row>
    <row r="47" spans="1:135" s="382" customFormat="1" ht="22" customHeight="1">
      <c r="B47" s="713"/>
      <c r="C47" s="713"/>
      <c r="D47" s="713"/>
      <c r="E47" s="247"/>
      <c r="F47" s="262"/>
      <c r="G47" s="1432"/>
      <c r="H47" s="1433"/>
      <c r="I47" s="1433"/>
      <c r="J47" s="1433"/>
      <c r="K47" s="1433"/>
      <c r="L47" s="876" t="str">
        <f>IF(G47&lt;&gt;"",VLOOKUP('CHAR WEAPONS'!$B13,WEAPONS_TBL2,2,FALSE),"")</f>
        <v/>
      </c>
      <c r="M47" s="877" t="str">
        <f>IF(G47&lt;&gt;"",IF(VLOOKUP('CHAR WEAPONS'!$B13,WEAPONS_TBL2,19,FALSE)="F","F","U"),"")</f>
        <v/>
      </c>
      <c r="N47" s="1374" t="str">
        <f>IF(G47&lt;&gt;"",IF($L47="M",VLOOKUP('CHAR WEAPONS'!$B13,WEAPONS_TBL2,3,FALSE),'CHAR WEAPONS'!M13&amp;VLOOKUP('CHAR WEAPONS'!$B13,WEAPONS_TBL2,5,FALSE)),"")</f>
        <v/>
      </c>
      <c r="O47" s="1374"/>
      <c r="P47" s="1374"/>
      <c r="Q47" s="878" t="str">
        <f>IF(G47&lt;&gt;"",VLOOKUP('CHAR WEAPONS'!$H13,ATK_RATES,2,FALSE),"")</f>
        <v/>
      </c>
      <c r="R47" s="889" t="str">
        <f t="shared" si="0"/>
        <v/>
      </c>
      <c r="S47" s="879" t="str">
        <f t="shared" si="1"/>
        <v/>
      </c>
      <c r="T47" s="879" t="str">
        <f>IF(G47&lt;&gt;"",IF(CLASSCODE="F",'CHAR WEAPONS'!J13,'CHAR WEAPONS'!K13),"")</f>
        <v/>
      </c>
      <c r="U47" s="880" t="str">
        <f t="shared" si="2"/>
        <v/>
      </c>
      <c r="V47" s="1366" t="str">
        <f>IF(G47&lt;&gt;"",VLOOKUP('CHAR WEAPONS'!$B13,WEAPONS_TBL2,7,FALSE),"")</f>
        <v/>
      </c>
      <c r="W47" s="1367"/>
      <c r="X47" s="886" t="str">
        <f t="shared" si="3"/>
        <v/>
      </c>
      <c r="Y47" s="879" t="str">
        <f>IF(G47&lt;&gt;"",IF(OR($L47="M",$L47="H"),IF(OPEN_MONK&gt;STR_DAM,OPEN_MONK,STR_DAM),0),"")</f>
        <v/>
      </c>
      <c r="Z47" s="881" t="str">
        <f>IF(G47&lt;&gt;"",IF(CLASSCODE="F",'CHAR WEAPONS'!$L13,0),"")</f>
        <v/>
      </c>
      <c r="AA47" s="880"/>
      <c r="AB47" s="882" t="str">
        <f>IF(G47&lt;&gt;"",VLOOKUP('CHAR WEAPONS'!B13,WEAPONS_TBL2,18,FALSE),"")</f>
        <v/>
      </c>
      <c r="AC47" s="259"/>
      <c r="AD47" s="247"/>
      <c r="AE47" s="372"/>
      <c r="AH47" s="667"/>
      <c r="AI47" s="377"/>
      <c r="AJ47" s="377"/>
      <c r="AK47" s="377"/>
      <c r="AL47" s="377"/>
      <c r="AM47" s="378"/>
      <c r="AN47" s="378"/>
      <c r="AO47" s="378"/>
      <c r="AP47" s="378"/>
      <c r="AQ47" s="378"/>
      <c r="AR47" s="378"/>
      <c r="AS47" s="378"/>
      <c r="AT47" s="378"/>
      <c r="AU47" s="378"/>
      <c r="AV47" s="378"/>
      <c r="AW47" s="378"/>
      <c r="AX47" s="378"/>
      <c r="AY47" s="378"/>
      <c r="AZ47" s="378"/>
      <c r="BA47" s="378"/>
      <c r="BB47" s="378"/>
      <c r="BC47" s="378"/>
      <c r="BD47" s="378"/>
      <c r="BE47" s="378"/>
      <c r="BF47" s="378"/>
      <c r="BG47" s="378"/>
      <c r="BH47" s="378"/>
      <c r="BI47" s="378"/>
      <c r="BJ47" s="378"/>
      <c r="BK47" s="378"/>
      <c r="BL47" s="378"/>
      <c r="BM47" s="378"/>
      <c r="BN47" s="378"/>
      <c r="BO47" s="378"/>
      <c r="BP47" s="378"/>
      <c r="BQ47" s="378"/>
      <c r="BR47" s="378"/>
      <c r="BS47" s="378"/>
      <c r="BT47" s="378"/>
      <c r="BU47" s="378"/>
      <c r="BV47" s="378"/>
      <c r="BW47" s="378"/>
      <c r="BX47" s="378"/>
      <c r="BY47" s="378"/>
      <c r="BZ47" s="378"/>
      <c r="CA47" s="378"/>
      <c r="CB47" s="378"/>
      <c r="CC47" s="378"/>
      <c r="CD47" s="378"/>
      <c r="CE47" s="378"/>
      <c r="CF47" s="378"/>
      <c r="CG47" s="378"/>
      <c r="CH47" s="378"/>
      <c r="CI47" s="378"/>
      <c r="CJ47" s="378"/>
      <c r="CK47" s="378"/>
      <c r="CL47" s="378"/>
      <c r="CM47" s="378"/>
      <c r="CN47" s="378"/>
      <c r="CO47" s="378"/>
      <c r="CP47" s="378"/>
      <c r="CQ47" s="378"/>
      <c r="CR47" s="378"/>
      <c r="CS47" s="378"/>
      <c r="CT47" s="378"/>
      <c r="CU47" s="378"/>
      <c r="CV47" s="378"/>
      <c r="CW47" s="378"/>
      <c r="CX47" s="378"/>
      <c r="CY47" s="378"/>
      <c r="CZ47" s="378"/>
      <c r="DA47" s="378"/>
      <c r="DB47" s="378"/>
      <c r="DC47" s="378"/>
      <c r="DD47" s="378"/>
      <c r="DE47" s="378"/>
      <c r="DF47" s="378"/>
      <c r="DG47" s="378"/>
      <c r="DH47" s="378"/>
      <c r="DI47" s="378"/>
      <c r="DJ47" s="378"/>
      <c r="DK47" s="378"/>
      <c r="DL47" s="378"/>
      <c r="DM47" s="378"/>
      <c r="DN47" s="378"/>
      <c r="DO47" s="378"/>
      <c r="DP47" s="378"/>
      <c r="DQ47" s="378"/>
      <c r="DR47" s="378"/>
      <c r="DS47" s="378"/>
      <c r="DT47" s="378"/>
      <c r="DU47" s="378"/>
      <c r="DV47" s="378"/>
      <c r="DW47" s="378"/>
      <c r="DX47" s="378"/>
      <c r="DY47" s="378"/>
      <c r="DZ47" s="378"/>
      <c r="EA47" s="378"/>
      <c r="EB47" s="378"/>
      <c r="EC47" s="378"/>
      <c r="ED47" s="378"/>
      <c r="EE47" s="378"/>
    </row>
    <row r="48" spans="1:135" ht="18" customHeight="1">
      <c r="E48" s="242"/>
      <c r="F48" s="243"/>
      <c r="G48" s="501" t="str">
        <f>IF(CLASSID=100,"* U =Unskilled; F =Favored; M =Mastery; G =Grand Mastery",IF(CLASSCODE="F","* U = Unskilled; F = Favored; M = Mastery","* U = Unskilled; F = Favored/Skilled"))</f>
        <v>* U =Unskilled; F =Favored; M =Mastery; G =Grand Mastery</v>
      </c>
      <c r="H48" s="255"/>
      <c r="I48" s="255"/>
      <c r="J48" s="255"/>
      <c r="K48" s="255"/>
      <c r="L48" s="255"/>
      <c r="M48" s="255"/>
      <c r="N48" s="255"/>
      <c r="O48" s="255" t="str">
        <f ca="1">"** Missile weapons  "&amp;IF(MMW&gt;0,"+1 at Point Blank,","")&amp;" -2 at Medium (M) range, and -5 at Long (L) range."</f>
        <v>** Missile weapons   -2 at Medium (M) range, and -5 at Long (L) range.</v>
      </c>
      <c r="P48" s="255"/>
      <c r="Q48" s="255"/>
      <c r="R48" s="255"/>
      <c r="S48" s="255"/>
      <c r="T48" s="255"/>
      <c r="U48" s="255"/>
      <c r="V48" s="255"/>
      <c r="W48" s="255"/>
      <c r="X48" s="255"/>
      <c r="Y48" s="255" t="str">
        <f>IF(CLASSID=320,"*** or Accurate Strike if higher","")</f>
        <v/>
      </c>
      <c r="Z48" s="255"/>
      <c r="AA48" s="255"/>
      <c r="AB48" s="502"/>
      <c r="AC48" s="261"/>
      <c r="AD48" s="242"/>
    </row>
    <row r="49" spans="1:135" ht="17" customHeight="1">
      <c r="E49" s="242"/>
      <c r="F49" s="243"/>
      <c r="G49" s="1158" t="s">
        <v>1916</v>
      </c>
      <c r="H49" s="1159"/>
      <c r="I49" s="1159"/>
      <c r="J49" s="1159"/>
      <c r="K49" s="1159"/>
      <c r="L49" s="1159"/>
      <c r="M49" s="1159"/>
      <c r="N49" s="1159"/>
      <c r="O49" s="1159"/>
      <c r="P49" s="1159"/>
      <c r="Q49" s="1159"/>
      <c r="R49" s="1159"/>
      <c r="S49" s="1159"/>
      <c r="T49" s="1159"/>
      <c r="U49" s="1159"/>
      <c r="V49" s="1159"/>
      <c r="W49" s="1159"/>
      <c r="X49" s="1159"/>
      <c r="Y49" s="1159"/>
      <c r="Z49" s="1159"/>
      <c r="AA49" s="1159"/>
      <c r="AB49" s="1160"/>
      <c r="AC49" s="261"/>
      <c r="AD49" s="242"/>
    </row>
    <row r="50" spans="1:135" ht="8" customHeight="1">
      <c r="E50" s="242"/>
      <c r="F50" s="243"/>
      <c r="G50" s="305"/>
      <c r="H50" s="305"/>
      <c r="I50" s="305"/>
      <c r="J50" s="305"/>
      <c r="K50" s="305"/>
      <c r="L50" s="305"/>
      <c r="M50" s="305"/>
      <c r="N50" s="305"/>
      <c r="O50" s="305"/>
      <c r="P50" s="305"/>
      <c r="Q50" s="305"/>
      <c r="R50" s="305"/>
      <c r="S50" s="305"/>
      <c r="T50" s="305"/>
      <c r="U50" s="305"/>
      <c r="V50" s="305"/>
      <c r="W50" s="305"/>
      <c r="X50" s="305"/>
      <c r="Y50" s="305"/>
      <c r="Z50" s="305"/>
      <c r="AA50" s="305"/>
      <c r="AB50" s="305"/>
      <c r="AC50" s="261"/>
      <c r="AD50" s="242"/>
    </row>
    <row r="51" spans="1:135" ht="22" customHeight="1">
      <c r="E51" s="242"/>
      <c r="F51" s="243"/>
      <c r="G51" s="1371"/>
      <c r="H51" s="1427"/>
      <c r="I51" s="1428"/>
      <c r="J51" s="1428"/>
      <c r="K51" s="1428"/>
      <c r="L51" s="1428"/>
      <c r="M51" s="1428"/>
      <c r="N51" s="1429"/>
      <c r="O51" s="1370"/>
      <c r="P51" s="1370"/>
      <c r="Q51" s="1370"/>
      <c r="R51" s="1370"/>
      <c r="S51" s="1370"/>
      <c r="T51" s="1370"/>
      <c r="U51" s="1370"/>
      <c r="V51" s="1370"/>
      <c r="W51" s="1370"/>
      <c r="X51" s="1370"/>
      <c r="Y51" s="1370"/>
      <c r="Z51" s="1370"/>
      <c r="AA51" s="1370"/>
      <c r="AB51" s="1441"/>
      <c r="AC51" s="261"/>
      <c r="AD51" s="242"/>
    </row>
    <row r="52" spans="1:135" ht="27" customHeight="1">
      <c r="E52" s="242"/>
      <c r="F52" s="243"/>
      <c r="G52" s="1371"/>
      <c r="H52" s="1372"/>
      <c r="I52" s="1372"/>
      <c r="J52" s="1372"/>
      <c r="K52" s="1372"/>
      <c r="L52" s="1372"/>
      <c r="M52" s="1372"/>
      <c r="N52" s="1372"/>
      <c r="O52" s="1372"/>
      <c r="P52" s="1372"/>
      <c r="Q52" s="1372"/>
      <c r="R52" s="1372"/>
      <c r="S52" s="1372"/>
      <c r="T52" s="1372"/>
      <c r="U52" s="1372"/>
      <c r="V52" s="1372"/>
      <c r="W52" s="1372"/>
      <c r="X52" s="1372"/>
      <c r="Y52" s="1372"/>
      <c r="Z52" s="1372"/>
      <c r="AA52" s="1372"/>
      <c r="AB52" s="1372"/>
      <c r="AC52" s="261"/>
      <c r="AD52" s="242"/>
    </row>
    <row r="53" spans="1:135" ht="23" customHeight="1">
      <c r="E53" s="242"/>
      <c r="F53" s="243"/>
      <c r="G53" s="1148" t="s">
        <v>1643</v>
      </c>
      <c r="H53" s="1149"/>
      <c r="I53" s="1152">
        <f>FA</f>
        <v>1</v>
      </c>
      <c r="J53" s="315" t="s">
        <v>1634</v>
      </c>
      <c r="K53" s="313">
        <v>8</v>
      </c>
      <c r="L53" s="313">
        <v>7</v>
      </c>
      <c r="M53" s="313">
        <v>6</v>
      </c>
      <c r="N53" s="313">
        <v>5</v>
      </c>
      <c r="O53" s="313">
        <v>4</v>
      </c>
      <c r="P53" s="313">
        <v>3</v>
      </c>
      <c r="Q53" s="313">
        <v>2</v>
      </c>
      <c r="R53" s="313">
        <v>1</v>
      </c>
      <c r="S53" s="719" t="s">
        <v>1636</v>
      </c>
      <c r="T53" s="313">
        <v>-1</v>
      </c>
      <c r="U53" s="313">
        <v>-2</v>
      </c>
      <c r="V53" s="313">
        <v>-3</v>
      </c>
      <c r="W53" s="313">
        <v>-4</v>
      </c>
      <c r="X53" s="313">
        <v>-5</v>
      </c>
      <c r="Y53" s="313">
        <v>-6</v>
      </c>
      <c r="Z53" s="313">
        <v>-7</v>
      </c>
      <c r="AA53" s="313">
        <v>-8</v>
      </c>
      <c r="AB53" s="314" t="s">
        <v>1635</v>
      </c>
      <c r="AC53" s="261"/>
      <c r="AD53" s="242"/>
    </row>
    <row r="54" spans="1:135" ht="23" customHeight="1">
      <c r="E54" s="242"/>
      <c r="F54" s="243"/>
      <c r="G54" s="1150"/>
      <c r="H54" s="1151"/>
      <c r="I54" s="1153"/>
      <c r="J54" s="339">
        <f>11-FA</f>
        <v>10</v>
      </c>
      <c r="K54" s="340">
        <f>12-FA</f>
        <v>11</v>
      </c>
      <c r="L54" s="340">
        <f>13-FA</f>
        <v>12</v>
      </c>
      <c r="M54" s="340">
        <f>14-FA</f>
        <v>13</v>
      </c>
      <c r="N54" s="340">
        <f>15-FA</f>
        <v>14</v>
      </c>
      <c r="O54" s="340">
        <f>16-FA</f>
        <v>15</v>
      </c>
      <c r="P54" s="340">
        <f>17-FA</f>
        <v>16</v>
      </c>
      <c r="Q54" s="340">
        <f>18-FA</f>
        <v>17</v>
      </c>
      <c r="R54" s="340">
        <f>19-FA</f>
        <v>18</v>
      </c>
      <c r="S54" s="340">
        <f>20-FA</f>
        <v>19</v>
      </c>
      <c r="T54" s="340">
        <f>21-FA</f>
        <v>20</v>
      </c>
      <c r="U54" s="340">
        <f>22-FA</f>
        <v>21</v>
      </c>
      <c r="V54" s="340">
        <f>23-FA</f>
        <v>22</v>
      </c>
      <c r="W54" s="340">
        <f>24-FA</f>
        <v>23</v>
      </c>
      <c r="X54" s="340">
        <f>25-FA</f>
        <v>24</v>
      </c>
      <c r="Y54" s="340">
        <f>26-FA</f>
        <v>25</v>
      </c>
      <c r="Z54" s="340">
        <f>27-FA</f>
        <v>26</v>
      </c>
      <c r="AA54" s="340">
        <f>28-FA</f>
        <v>27</v>
      </c>
      <c r="AB54" s="341">
        <f>28-FA</f>
        <v>27</v>
      </c>
      <c r="AC54" s="261"/>
      <c r="AD54" s="242"/>
    </row>
    <row r="55" spans="1:135" s="382" customFormat="1" ht="8" customHeight="1">
      <c r="B55" s="780"/>
      <c r="C55" s="780"/>
      <c r="D55" s="780"/>
      <c r="E55" s="247"/>
      <c r="F55" s="271"/>
      <c r="G55" s="325"/>
      <c r="H55" s="1361"/>
      <c r="I55" s="1361"/>
      <c r="J55" s="1361"/>
      <c r="K55" s="1361"/>
      <c r="L55" s="1361"/>
      <c r="M55" s="1361"/>
      <c r="N55" s="1361"/>
      <c r="O55" s="1361"/>
      <c r="P55" s="1361"/>
      <c r="Q55" s="1361"/>
      <c r="R55" s="1361"/>
      <c r="S55" s="1361"/>
      <c r="T55" s="1361"/>
      <c r="U55" s="1361"/>
      <c r="V55" s="1361"/>
      <c r="W55" s="1361"/>
      <c r="X55" s="1361"/>
      <c r="Y55" s="1361"/>
      <c r="Z55" s="1361"/>
      <c r="AA55" s="1361"/>
      <c r="AB55" s="1361"/>
      <c r="AC55" s="259"/>
      <c r="AD55" s="247"/>
      <c r="AE55" s="373"/>
      <c r="AH55" s="667"/>
      <c r="AI55" s="381"/>
      <c r="AJ55" s="381"/>
      <c r="AK55" s="381"/>
      <c r="AL55" s="381"/>
    </row>
    <row r="56" spans="1:135" s="382" customFormat="1" ht="24" customHeight="1">
      <c r="B56" s="780"/>
      <c r="C56" s="780"/>
      <c r="D56" s="780"/>
      <c r="E56" s="247"/>
      <c r="F56" s="271"/>
      <c r="G56" s="1359" t="s">
        <v>1444</v>
      </c>
      <c r="H56" s="1436"/>
      <c r="I56" s="1437"/>
      <c r="J56" s="1437"/>
      <c r="K56" s="1437"/>
      <c r="L56" s="1437"/>
      <c r="M56" s="1437"/>
      <c r="N56" s="1437"/>
      <c r="O56" s="1437"/>
      <c r="P56" s="1437"/>
      <c r="Q56" s="1437"/>
      <c r="R56" s="1437"/>
      <c r="S56" s="1437"/>
      <c r="T56" s="1437"/>
      <c r="U56" s="1437"/>
      <c r="V56" s="1437"/>
      <c r="W56" s="1437"/>
      <c r="X56" s="1438"/>
      <c r="Y56" s="1359" t="s">
        <v>2360</v>
      </c>
      <c r="Z56" s="963" t="s">
        <v>2222</v>
      </c>
      <c r="AA56" s="964" t="s">
        <v>2223</v>
      </c>
      <c r="AB56" s="965" t="s">
        <v>2224</v>
      </c>
      <c r="AC56" s="259"/>
      <c r="AD56" s="247"/>
      <c r="AE56" s="373"/>
      <c r="AH56" s="667"/>
      <c r="AI56" s="381"/>
      <c r="AJ56" s="381"/>
      <c r="AK56" s="381"/>
      <c r="AL56" s="381"/>
    </row>
    <row r="57" spans="1:135" s="382" customFormat="1" ht="24" customHeight="1">
      <c r="B57" s="780"/>
      <c r="C57" s="780"/>
      <c r="D57" s="780"/>
      <c r="E57" s="247"/>
      <c r="F57" s="271"/>
      <c r="G57" s="1360"/>
      <c r="H57" s="1436"/>
      <c r="I57" s="1437"/>
      <c r="J57" s="1437"/>
      <c r="K57" s="1437"/>
      <c r="L57" s="1437"/>
      <c r="M57" s="1437"/>
      <c r="N57" s="1437"/>
      <c r="O57" s="1437"/>
      <c r="P57" s="1437"/>
      <c r="Q57" s="1437"/>
      <c r="R57" s="1437"/>
      <c r="S57" s="1437"/>
      <c r="T57" s="1437"/>
      <c r="U57" s="1437"/>
      <c r="V57" s="1437"/>
      <c r="W57" s="1437"/>
      <c r="X57" s="1438"/>
      <c r="Y57" s="1360"/>
      <c r="Z57" s="966" t="s">
        <v>2225</v>
      </c>
      <c r="AA57" s="967" t="s">
        <v>2226</v>
      </c>
      <c r="AB57" s="968" t="s">
        <v>2226</v>
      </c>
      <c r="AC57" s="259"/>
      <c r="AD57" s="247"/>
      <c r="AE57" s="373"/>
      <c r="AH57" s="667"/>
      <c r="AI57" s="381"/>
      <c r="AJ57" s="381"/>
      <c r="AK57" s="381"/>
      <c r="AL57" s="381"/>
    </row>
    <row r="58" spans="1:135" ht="22" customHeight="1">
      <c r="E58" s="1373"/>
      <c r="F58" s="1373"/>
      <c r="G58" s="1373"/>
      <c r="H58" s="1373"/>
      <c r="I58" s="1373"/>
      <c r="J58" s="1373"/>
      <c r="K58" s="1373"/>
      <c r="L58" s="1373"/>
      <c r="M58" s="1373"/>
      <c r="N58" s="1373"/>
      <c r="O58" s="1373"/>
      <c r="P58" s="1373"/>
      <c r="Q58" s="1373"/>
      <c r="R58" s="1373"/>
      <c r="S58" s="1373"/>
      <c r="T58" s="1373"/>
      <c r="U58" s="1373"/>
      <c r="V58" s="1373"/>
      <c r="W58" s="1373"/>
      <c r="X58" s="1373"/>
      <c r="Y58" s="1373"/>
      <c r="Z58" s="1373"/>
      <c r="AA58" s="1373"/>
      <c r="AB58" s="1373"/>
      <c r="AC58" s="1373"/>
      <c r="AD58" s="1373"/>
      <c r="AE58" s="849"/>
      <c r="AJ58" s="381"/>
      <c r="AL58" s="381"/>
    </row>
    <row r="59" spans="1:135" ht="23" customHeight="1">
      <c r="AJ59" s="381"/>
      <c r="AL59" s="381"/>
    </row>
    <row r="60" spans="1:135" ht="23" customHeight="1">
      <c r="E60" s="242"/>
      <c r="F60" s="353"/>
      <c r="G60" s="242"/>
      <c r="H60" s="242"/>
      <c r="I60" s="242"/>
      <c r="J60" s="242"/>
      <c r="K60" s="242"/>
      <c r="L60" s="242"/>
      <c r="M60" s="242"/>
      <c r="N60" s="242"/>
      <c r="O60" s="242"/>
      <c r="P60" s="242"/>
      <c r="Q60" s="242"/>
      <c r="R60" s="242"/>
      <c r="S60" s="242"/>
      <c r="T60" s="242"/>
      <c r="U60" s="242"/>
      <c r="V60" s="242"/>
      <c r="W60" s="242"/>
      <c r="X60" s="242"/>
      <c r="Y60" s="242"/>
      <c r="Z60" s="242"/>
      <c r="AA60" s="242"/>
      <c r="AB60" s="244"/>
      <c r="AC60" s="244"/>
      <c r="AD60" s="263"/>
      <c r="AJ60" s="381"/>
      <c r="AL60" s="381"/>
    </row>
    <row r="61" spans="1:135" s="375" customFormat="1" ht="23" customHeight="1" thickBot="1">
      <c r="B61" s="713"/>
      <c r="C61" s="713"/>
      <c r="D61" s="713"/>
      <c r="E61" s="353"/>
      <c r="F61" s="264"/>
      <c r="G61" s="318" t="str">
        <f>(UPPER(CLASSNAME&amp;" ABILITIES"))</f>
        <v>FIGHTER ABILITIES</v>
      </c>
      <c r="H61" s="299"/>
      <c r="I61" s="299"/>
      <c r="J61" s="299"/>
      <c r="K61" s="299"/>
      <c r="L61" s="299"/>
      <c r="M61" s="299"/>
      <c r="N61" s="299"/>
      <c r="O61" s="299"/>
      <c r="P61" s="299"/>
      <c r="Q61" s="299"/>
      <c r="R61" s="299"/>
      <c r="S61" s="299"/>
      <c r="T61" s="299"/>
      <c r="U61" s="299"/>
      <c r="V61" s="299"/>
      <c r="W61" s="299"/>
      <c r="X61" s="299"/>
      <c r="Y61" s="299"/>
      <c r="Z61" s="299"/>
      <c r="AA61" s="299"/>
      <c r="AB61" s="1077" t="s">
        <v>587</v>
      </c>
      <c r="AC61" s="243"/>
      <c r="AD61" s="263"/>
      <c r="AE61" s="372"/>
      <c r="AH61" s="667"/>
      <c r="AI61" s="377"/>
      <c r="AJ61" s="381"/>
      <c r="AK61" s="377"/>
      <c r="AL61" s="381"/>
      <c r="AM61" s="378"/>
      <c r="AN61" s="378"/>
      <c r="AO61" s="378"/>
      <c r="AP61" s="378"/>
      <c r="AQ61" s="378"/>
      <c r="AR61" s="378"/>
      <c r="AS61" s="378"/>
      <c r="AT61" s="378"/>
      <c r="AU61" s="378"/>
      <c r="AV61" s="378"/>
      <c r="AW61" s="378"/>
      <c r="AX61" s="378"/>
      <c r="AY61" s="378"/>
      <c r="AZ61" s="378"/>
      <c r="BA61" s="378"/>
      <c r="BB61" s="378"/>
      <c r="BC61" s="378"/>
      <c r="BD61" s="378"/>
      <c r="BE61" s="378"/>
      <c r="BF61" s="378"/>
      <c r="BG61" s="378"/>
      <c r="BH61" s="378"/>
      <c r="BI61" s="378"/>
      <c r="BJ61" s="378"/>
      <c r="BK61" s="378"/>
      <c r="BL61" s="378"/>
      <c r="BM61" s="378"/>
      <c r="BN61" s="378"/>
      <c r="BO61" s="378"/>
      <c r="BP61" s="378"/>
      <c r="BQ61" s="378"/>
      <c r="BR61" s="378"/>
      <c r="BS61" s="378"/>
      <c r="BT61" s="378"/>
      <c r="BU61" s="378"/>
      <c r="BV61" s="378"/>
      <c r="BW61" s="378"/>
      <c r="BX61" s="378"/>
      <c r="BY61" s="378"/>
      <c r="BZ61" s="378"/>
      <c r="CA61" s="378"/>
      <c r="CB61" s="378"/>
      <c r="CC61" s="378"/>
      <c r="CD61" s="378"/>
      <c r="CE61" s="378"/>
      <c r="CF61" s="378"/>
      <c r="CG61" s="378"/>
      <c r="CH61" s="378"/>
      <c r="CI61" s="378"/>
      <c r="CJ61" s="378"/>
      <c r="CK61" s="378"/>
      <c r="CL61" s="378"/>
      <c r="CM61" s="378"/>
      <c r="CN61" s="378"/>
      <c r="CO61" s="378"/>
      <c r="CP61" s="378"/>
      <c r="CQ61" s="378"/>
      <c r="CR61" s="378"/>
      <c r="CS61" s="378"/>
      <c r="CT61" s="378"/>
      <c r="CU61" s="378"/>
      <c r="CV61" s="378"/>
      <c r="CW61" s="378"/>
      <c r="CX61" s="378"/>
      <c r="CY61" s="378"/>
      <c r="CZ61" s="378"/>
      <c r="DA61" s="378"/>
      <c r="DB61" s="378"/>
      <c r="DC61" s="378"/>
      <c r="DD61" s="378"/>
      <c r="DE61" s="378"/>
      <c r="DF61" s="378"/>
      <c r="DG61" s="378"/>
      <c r="DH61" s="378"/>
      <c r="DI61" s="378"/>
      <c r="DJ61" s="378"/>
      <c r="DK61" s="378"/>
      <c r="DL61" s="378"/>
      <c r="DM61" s="378"/>
      <c r="DN61" s="378"/>
      <c r="DO61" s="378"/>
      <c r="DP61" s="378"/>
      <c r="DQ61" s="378"/>
      <c r="DR61" s="378"/>
      <c r="DS61" s="378"/>
      <c r="DT61" s="378"/>
      <c r="DU61" s="378"/>
      <c r="DV61" s="378"/>
      <c r="DW61" s="378"/>
      <c r="DX61" s="378"/>
      <c r="DY61" s="378"/>
      <c r="DZ61" s="378"/>
      <c r="EA61" s="378"/>
      <c r="EB61" s="378"/>
      <c r="EC61" s="378"/>
      <c r="ED61" s="378"/>
      <c r="EE61" s="378"/>
    </row>
    <row r="62" spans="1:135" s="375" customFormat="1" ht="22" customHeight="1">
      <c r="B62" s="713"/>
      <c r="C62" s="713"/>
      <c r="D62" s="713"/>
      <c r="E62" s="353"/>
      <c r="F62" s="353"/>
      <c r="G62" s="658" t="s">
        <v>1934</v>
      </c>
      <c r="H62" s="658"/>
      <c r="I62" s="658"/>
      <c r="J62" s="658"/>
      <c r="K62" s="658"/>
      <c r="L62" s="658"/>
      <c r="M62" s="658"/>
      <c r="N62" s="658"/>
      <c r="O62" s="658"/>
      <c r="P62" s="658"/>
      <c r="Q62" s="658"/>
      <c r="R62" s="658"/>
      <c r="S62" s="658"/>
      <c r="T62" s="658"/>
      <c r="U62" s="658"/>
      <c r="V62" s="658"/>
      <c r="W62" s="658"/>
      <c r="X62" s="658"/>
      <c r="Y62" s="658"/>
      <c r="Z62" s="658"/>
      <c r="AA62" s="658"/>
      <c r="AB62" s="658"/>
      <c r="AC62" s="243"/>
      <c r="AD62" s="243"/>
      <c r="AE62" s="372"/>
      <c r="AH62" s="667"/>
      <c r="AI62" s="377"/>
      <c r="AJ62" s="381"/>
      <c r="AK62" s="377"/>
      <c r="AL62" s="381"/>
      <c r="AM62" s="378"/>
      <c r="AN62" s="378"/>
      <c r="AO62" s="378"/>
      <c r="AP62" s="378"/>
      <c r="AQ62" s="378"/>
      <c r="AR62" s="378"/>
      <c r="AS62" s="378"/>
      <c r="AT62" s="378"/>
      <c r="AU62" s="378"/>
      <c r="AV62" s="378"/>
      <c r="AW62" s="378"/>
      <c r="AX62" s="378"/>
      <c r="AY62" s="378"/>
      <c r="AZ62" s="378"/>
      <c r="BA62" s="378"/>
      <c r="BB62" s="378"/>
      <c r="BC62" s="378"/>
      <c r="BD62" s="378"/>
      <c r="BE62" s="378"/>
      <c r="BF62" s="378"/>
      <c r="BG62" s="378"/>
      <c r="BH62" s="378"/>
      <c r="BI62" s="378"/>
      <c r="BJ62" s="378"/>
      <c r="BK62" s="378"/>
      <c r="BL62" s="378"/>
      <c r="BM62" s="378"/>
      <c r="BN62" s="378"/>
      <c r="BO62" s="378"/>
      <c r="BP62" s="378"/>
      <c r="BQ62" s="378"/>
      <c r="BR62" s="378"/>
      <c r="BS62" s="378"/>
      <c r="BT62" s="378"/>
      <c r="BU62" s="378"/>
      <c r="BV62" s="378"/>
      <c r="BW62" s="378"/>
      <c r="BX62" s="378"/>
      <c r="BY62" s="378"/>
      <c r="BZ62" s="378"/>
      <c r="CA62" s="378"/>
      <c r="CB62" s="378"/>
      <c r="CC62" s="378"/>
      <c r="CD62" s="378"/>
      <c r="CE62" s="378"/>
      <c r="CF62" s="378"/>
      <c r="CG62" s="378"/>
      <c r="CH62" s="378"/>
      <c r="CI62" s="378"/>
      <c r="CJ62" s="378"/>
      <c r="CK62" s="378"/>
      <c r="CL62" s="378"/>
      <c r="CM62" s="378"/>
      <c r="CN62" s="378"/>
      <c r="CO62" s="378"/>
      <c r="CP62" s="378"/>
      <c r="CQ62" s="378"/>
      <c r="CR62" s="378"/>
      <c r="CS62" s="378"/>
      <c r="CT62" s="378"/>
      <c r="CU62" s="378"/>
      <c r="CV62" s="378"/>
      <c r="CW62" s="378"/>
      <c r="CX62" s="378"/>
      <c r="CY62" s="378"/>
      <c r="CZ62" s="378"/>
      <c r="DA62" s="378"/>
      <c r="DB62" s="378"/>
      <c r="DC62" s="378"/>
      <c r="DD62" s="378"/>
      <c r="DE62" s="378"/>
      <c r="DF62" s="378"/>
      <c r="DG62" s="378"/>
      <c r="DH62" s="378"/>
      <c r="DI62" s="378"/>
      <c r="DJ62" s="378"/>
      <c r="DK62" s="378"/>
      <c r="DL62" s="378"/>
      <c r="DM62" s="378"/>
      <c r="DN62" s="378"/>
      <c r="DO62" s="378"/>
      <c r="DP62" s="378"/>
      <c r="DQ62" s="378"/>
      <c r="DR62" s="378"/>
      <c r="DS62" s="378"/>
      <c r="DT62" s="378"/>
      <c r="DU62" s="378"/>
      <c r="DV62" s="378"/>
      <c r="DW62" s="378"/>
      <c r="DX62" s="378"/>
      <c r="DY62" s="378"/>
      <c r="DZ62" s="378"/>
      <c r="EA62" s="378"/>
      <c r="EB62" s="378"/>
      <c r="EC62" s="378"/>
      <c r="ED62" s="378"/>
      <c r="EE62" s="378"/>
    </row>
    <row r="63" spans="1:135" s="375" customFormat="1" ht="22" customHeight="1">
      <c r="B63" s="713"/>
      <c r="C63" s="713"/>
      <c r="D63" s="713"/>
      <c r="E63" s="353"/>
      <c r="F63" s="353"/>
      <c r="G63" s="714" t="s">
        <v>1709</v>
      </c>
      <c r="H63" s="658"/>
      <c r="I63" s="658"/>
      <c r="J63" s="658"/>
      <c r="K63" s="658"/>
      <c r="L63" s="658"/>
      <c r="M63" s="658"/>
      <c r="N63" s="658"/>
      <c r="O63" s="658"/>
      <c r="P63" s="658"/>
      <c r="Q63" s="658"/>
      <c r="R63" s="658"/>
      <c r="S63" s="658"/>
      <c r="T63" s="658"/>
      <c r="U63" s="658"/>
      <c r="V63" s="658"/>
      <c r="W63" s="658"/>
      <c r="X63" s="658"/>
      <c r="Y63" s="658"/>
      <c r="Z63" s="658"/>
      <c r="AA63" s="658"/>
      <c r="AB63" s="658"/>
      <c r="AC63" s="243"/>
      <c r="AD63" s="243"/>
      <c r="AE63" s="372"/>
      <c r="AH63" s="667"/>
      <c r="AI63" s="377"/>
      <c r="AJ63" s="381"/>
      <c r="AK63" s="377"/>
      <c r="AL63" s="381"/>
      <c r="AM63" s="378"/>
      <c r="AN63" s="378"/>
      <c r="AO63" s="378"/>
      <c r="AP63" s="378"/>
      <c r="AQ63" s="378"/>
      <c r="AR63" s="378"/>
      <c r="AS63" s="378"/>
      <c r="AT63" s="378"/>
      <c r="AU63" s="378"/>
      <c r="AV63" s="378"/>
      <c r="AW63" s="378"/>
      <c r="AX63" s="378"/>
      <c r="AY63" s="378"/>
      <c r="AZ63" s="378"/>
      <c r="BA63" s="378"/>
      <c r="BB63" s="378"/>
      <c r="BC63" s="378"/>
      <c r="BD63" s="378"/>
      <c r="BE63" s="378"/>
      <c r="BF63" s="378"/>
      <c r="BG63" s="378"/>
      <c r="BH63" s="378"/>
      <c r="BI63" s="378"/>
      <c r="BJ63" s="378"/>
      <c r="BK63" s="378"/>
      <c r="BL63" s="378"/>
      <c r="BM63" s="378"/>
      <c r="BN63" s="378"/>
      <c r="BO63" s="378"/>
      <c r="BP63" s="378"/>
      <c r="BQ63" s="378"/>
      <c r="BR63" s="378"/>
      <c r="BS63" s="378"/>
      <c r="BT63" s="378"/>
      <c r="BU63" s="378"/>
      <c r="BV63" s="378"/>
      <c r="BW63" s="378"/>
      <c r="BX63" s="378"/>
      <c r="BY63" s="378"/>
      <c r="BZ63" s="378"/>
      <c r="CA63" s="378"/>
      <c r="CB63" s="378"/>
      <c r="CC63" s="378"/>
      <c r="CD63" s="378"/>
      <c r="CE63" s="378"/>
      <c r="CF63" s="378"/>
      <c r="CG63" s="378"/>
      <c r="CH63" s="378"/>
      <c r="CI63" s="378"/>
      <c r="CJ63" s="378"/>
      <c r="CK63" s="378"/>
      <c r="CL63" s="378"/>
      <c r="CM63" s="378"/>
      <c r="CN63" s="378"/>
      <c r="CO63" s="378"/>
      <c r="CP63" s="378"/>
      <c r="CQ63" s="378"/>
      <c r="CR63" s="378"/>
      <c r="CS63" s="378"/>
      <c r="CT63" s="378"/>
      <c r="CU63" s="378"/>
      <c r="CV63" s="378"/>
      <c r="CW63" s="378"/>
      <c r="CX63" s="378"/>
      <c r="CY63" s="378"/>
      <c r="CZ63" s="378"/>
      <c r="DA63" s="378"/>
      <c r="DB63" s="378"/>
      <c r="DC63" s="378"/>
      <c r="DD63" s="378"/>
      <c r="DE63" s="378"/>
      <c r="DF63" s="378"/>
      <c r="DG63" s="378"/>
      <c r="DH63" s="378"/>
      <c r="DI63" s="378"/>
      <c r="DJ63" s="378"/>
      <c r="DK63" s="378"/>
      <c r="DL63" s="378"/>
      <c r="DM63" s="378"/>
      <c r="DN63" s="378"/>
      <c r="DO63" s="378"/>
      <c r="DP63" s="378"/>
      <c r="DQ63" s="378"/>
      <c r="DR63" s="378"/>
      <c r="DS63" s="378"/>
      <c r="DT63" s="378"/>
      <c r="DU63" s="378"/>
      <c r="DV63" s="378"/>
      <c r="DW63" s="378"/>
      <c r="DX63" s="378"/>
      <c r="DY63" s="378"/>
      <c r="DZ63" s="378"/>
      <c r="EA63" s="378"/>
      <c r="EB63" s="378"/>
      <c r="EC63" s="378"/>
      <c r="ED63" s="378"/>
      <c r="EE63" s="378"/>
    </row>
    <row r="64" spans="1:135" s="375" customFormat="1" ht="22" customHeight="1">
      <c r="B64" s="713"/>
      <c r="C64" s="713"/>
      <c r="D64" s="713"/>
      <c r="E64" s="353"/>
      <c r="F64" s="353"/>
      <c r="G64" s="658" t="s">
        <v>1933</v>
      </c>
      <c r="H64" s="658"/>
      <c r="I64" s="658"/>
      <c r="J64" s="658"/>
      <c r="K64" s="658"/>
      <c r="L64" s="658"/>
      <c r="M64" s="658"/>
      <c r="N64" s="658"/>
      <c r="O64" s="658"/>
      <c r="P64" s="658"/>
      <c r="Q64" s="658"/>
      <c r="R64" s="658"/>
      <c r="S64" s="658"/>
      <c r="T64" s="658"/>
      <c r="U64" s="658"/>
      <c r="V64" s="658"/>
      <c r="W64" s="658"/>
      <c r="X64" s="658"/>
      <c r="Y64" s="658"/>
      <c r="Z64" s="658"/>
      <c r="AA64" s="658"/>
      <c r="AB64" s="658"/>
      <c r="AC64" s="243"/>
      <c r="AD64" s="243"/>
      <c r="AE64" s="372"/>
      <c r="AH64" s="667"/>
      <c r="AI64" s="377"/>
      <c r="AJ64" s="381"/>
      <c r="AK64" s="377"/>
      <c r="AL64" s="381"/>
      <c r="AM64" s="378"/>
      <c r="AN64" s="378"/>
      <c r="AO64" s="378"/>
      <c r="AP64" s="378"/>
      <c r="AQ64" s="378"/>
      <c r="AR64" s="378"/>
      <c r="AS64" s="378"/>
      <c r="AT64" s="378"/>
      <c r="AU64" s="378"/>
      <c r="AV64" s="378"/>
      <c r="AW64" s="378"/>
      <c r="AX64" s="378"/>
      <c r="AY64" s="378"/>
      <c r="AZ64" s="378"/>
      <c r="BA64" s="378"/>
      <c r="BB64" s="378"/>
      <c r="BC64" s="378"/>
      <c r="BD64" s="378"/>
      <c r="BE64" s="378"/>
      <c r="BF64" s="378"/>
      <c r="BG64" s="378"/>
      <c r="BH64" s="378"/>
      <c r="BI64" s="378"/>
      <c r="BJ64" s="378"/>
      <c r="BK64" s="378"/>
      <c r="BL64" s="378"/>
      <c r="BM64" s="378"/>
      <c r="BN64" s="378"/>
      <c r="BO64" s="378"/>
      <c r="BP64" s="378"/>
      <c r="BQ64" s="378"/>
      <c r="BR64" s="378"/>
      <c r="BS64" s="378"/>
      <c r="BT64" s="378"/>
      <c r="BU64" s="378"/>
      <c r="BV64" s="378"/>
      <c r="BW64" s="378"/>
      <c r="BX64" s="378"/>
      <c r="BY64" s="378"/>
      <c r="BZ64" s="378"/>
      <c r="CA64" s="378"/>
      <c r="CB64" s="378"/>
      <c r="CC64" s="378"/>
      <c r="CD64" s="378"/>
      <c r="CE64" s="378"/>
      <c r="CF64" s="378"/>
      <c r="CG64" s="378"/>
      <c r="CH64" s="378"/>
      <c r="CI64" s="378"/>
      <c r="CJ64" s="378"/>
      <c r="CK64" s="378"/>
      <c r="CL64" s="378"/>
      <c r="CM64" s="378"/>
      <c r="CN64" s="378"/>
      <c r="CO64" s="378"/>
      <c r="CP64" s="378"/>
      <c r="CQ64" s="378"/>
      <c r="CR64" s="378"/>
      <c r="CS64" s="378"/>
      <c r="CT64" s="378"/>
      <c r="CU64" s="378"/>
      <c r="CV64" s="378"/>
      <c r="CW64" s="378"/>
      <c r="CX64" s="378"/>
      <c r="CY64" s="378"/>
      <c r="CZ64" s="378"/>
      <c r="DA64" s="378"/>
      <c r="DB64" s="378"/>
      <c r="DC64" s="378"/>
      <c r="DD64" s="378"/>
      <c r="DE64" s="378"/>
      <c r="DF64" s="378"/>
      <c r="DG64" s="378"/>
      <c r="DH64" s="378"/>
      <c r="DI64" s="378"/>
      <c r="DJ64" s="378"/>
      <c r="DK64" s="378"/>
      <c r="DL64" s="378"/>
      <c r="DM64" s="378"/>
      <c r="DN64" s="378"/>
      <c r="DO64" s="378"/>
      <c r="DP64" s="378"/>
      <c r="DQ64" s="378"/>
      <c r="DR64" s="378"/>
      <c r="DS64" s="378"/>
      <c r="DT64" s="378"/>
      <c r="DU64" s="378"/>
      <c r="DV64" s="378"/>
      <c r="DW64" s="378"/>
      <c r="DX64" s="378"/>
      <c r="DY64" s="378"/>
      <c r="DZ64" s="378"/>
      <c r="EA64" s="378"/>
      <c r="EB64" s="378"/>
      <c r="EC64" s="378"/>
      <c r="ED64" s="378"/>
      <c r="EE64" s="378"/>
    </row>
    <row r="65" spans="1:135" s="375" customFormat="1" ht="22" customHeight="1">
      <c r="B65" s="713"/>
      <c r="C65" s="713"/>
      <c r="D65" s="713"/>
      <c r="E65" s="353"/>
      <c r="F65" s="353"/>
      <c r="G65" s="658" t="s">
        <v>2772</v>
      </c>
      <c r="H65" s="658"/>
      <c r="I65" s="658"/>
      <c r="J65" s="658"/>
      <c r="K65" s="658"/>
      <c r="L65" s="658"/>
      <c r="M65" s="658"/>
      <c r="N65" s="658"/>
      <c r="O65" s="658"/>
      <c r="P65" s="658"/>
      <c r="Q65" s="658"/>
      <c r="R65" s="658"/>
      <c r="S65" s="658"/>
      <c r="T65" s="658"/>
      <c r="U65" s="658"/>
      <c r="V65" s="658"/>
      <c r="W65" s="658"/>
      <c r="X65" s="658"/>
      <c r="Y65" s="658"/>
      <c r="Z65" s="658"/>
      <c r="AA65" s="658"/>
      <c r="AB65" s="658"/>
      <c r="AC65" s="243"/>
      <c r="AD65" s="243"/>
      <c r="AE65" s="372"/>
      <c r="AH65" s="667"/>
      <c r="AI65" s="377"/>
      <c r="AJ65" s="381"/>
      <c r="AK65" s="377"/>
      <c r="AL65" s="381"/>
      <c r="AM65" s="378"/>
      <c r="AN65" s="378"/>
      <c r="AO65" s="378"/>
      <c r="AP65" s="378"/>
      <c r="AQ65" s="378"/>
      <c r="AR65" s="378"/>
      <c r="AS65" s="378"/>
      <c r="AT65" s="378"/>
      <c r="AU65" s="378"/>
      <c r="AV65" s="378"/>
      <c r="AW65" s="378"/>
      <c r="AX65" s="378"/>
      <c r="AY65" s="378"/>
      <c r="AZ65" s="378"/>
      <c r="BA65" s="378"/>
      <c r="BB65" s="378"/>
      <c r="BC65" s="378"/>
      <c r="BD65" s="378"/>
      <c r="BE65" s="378"/>
      <c r="BF65" s="378"/>
      <c r="BG65" s="378"/>
      <c r="BH65" s="378"/>
      <c r="BI65" s="378"/>
      <c r="BJ65" s="378"/>
      <c r="BK65" s="378"/>
      <c r="BL65" s="378"/>
      <c r="BM65" s="378"/>
      <c r="BN65" s="378"/>
      <c r="BO65" s="378"/>
      <c r="BP65" s="378"/>
      <c r="BQ65" s="378"/>
      <c r="BR65" s="378"/>
      <c r="BS65" s="378"/>
      <c r="BT65" s="378"/>
      <c r="BU65" s="378"/>
      <c r="BV65" s="378"/>
      <c r="BW65" s="378"/>
      <c r="BX65" s="378"/>
      <c r="BY65" s="378"/>
      <c r="BZ65" s="378"/>
      <c r="CA65" s="378"/>
      <c r="CB65" s="378"/>
      <c r="CC65" s="378"/>
      <c r="CD65" s="378"/>
      <c r="CE65" s="378"/>
      <c r="CF65" s="378"/>
      <c r="CG65" s="378"/>
      <c r="CH65" s="378"/>
      <c r="CI65" s="378"/>
      <c r="CJ65" s="378"/>
      <c r="CK65" s="378"/>
      <c r="CL65" s="378"/>
      <c r="CM65" s="378"/>
      <c r="CN65" s="378"/>
      <c r="CO65" s="378"/>
      <c r="CP65" s="378"/>
      <c r="CQ65" s="378"/>
      <c r="CR65" s="378"/>
      <c r="CS65" s="378"/>
      <c r="CT65" s="378"/>
      <c r="CU65" s="378"/>
      <c r="CV65" s="378"/>
      <c r="CW65" s="378"/>
      <c r="CX65" s="378"/>
      <c r="CY65" s="378"/>
      <c r="CZ65" s="378"/>
      <c r="DA65" s="378"/>
      <c r="DB65" s="378"/>
      <c r="DC65" s="378"/>
      <c r="DD65" s="378"/>
      <c r="DE65" s="378"/>
      <c r="DF65" s="378"/>
      <c r="DG65" s="378"/>
      <c r="DH65" s="378"/>
      <c r="DI65" s="378"/>
      <c r="DJ65" s="378"/>
      <c r="DK65" s="378"/>
      <c r="DL65" s="378"/>
      <c r="DM65" s="378"/>
      <c r="DN65" s="378"/>
      <c r="DO65" s="378"/>
      <c r="DP65" s="378"/>
      <c r="DQ65" s="378"/>
      <c r="DR65" s="378"/>
      <c r="DS65" s="378"/>
      <c r="DT65" s="378"/>
      <c r="DU65" s="378"/>
      <c r="DV65" s="378"/>
      <c r="DW65" s="378"/>
      <c r="DX65" s="378"/>
      <c r="DY65" s="378"/>
      <c r="DZ65" s="378"/>
      <c r="EA65" s="378"/>
      <c r="EB65" s="378"/>
      <c r="EC65" s="378"/>
      <c r="ED65" s="378"/>
      <c r="EE65" s="378"/>
    </row>
    <row r="66" spans="1:135" s="375" customFormat="1" ht="22" customHeight="1">
      <c r="B66" s="713"/>
      <c r="C66" s="713"/>
      <c r="D66" s="713"/>
      <c r="E66" s="353"/>
      <c r="F66" s="353"/>
      <c r="G66" s="658"/>
      <c r="H66" s="658"/>
      <c r="I66" s="658"/>
      <c r="J66" s="658"/>
      <c r="K66" s="658"/>
      <c r="L66" s="658"/>
      <c r="M66" s="658"/>
      <c r="N66" s="658"/>
      <c r="O66" s="658"/>
      <c r="P66" s="658"/>
      <c r="Q66" s="658"/>
      <c r="R66" s="658"/>
      <c r="S66" s="658"/>
      <c r="T66" s="658"/>
      <c r="U66" s="658"/>
      <c r="V66" s="658"/>
      <c r="W66" s="658"/>
      <c r="X66" s="658"/>
      <c r="Y66" s="658"/>
      <c r="Z66" s="658"/>
      <c r="AA66" s="658"/>
      <c r="AB66" s="658"/>
      <c r="AC66" s="243"/>
      <c r="AD66" s="243"/>
      <c r="AE66" s="372"/>
      <c r="AH66" s="667"/>
      <c r="AI66" s="377"/>
      <c r="AJ66" s="381"/>
      <c r="AK66" s="377"/>
      <c r="AL66" s="381"/>
      <c r="AM66" s="378"/>
      <c r="AN66" s="378"/>
      <c r="AO66" s="378"/>
      <c r="AP66" s="378"/>
      <c r="AQ66" s="378"/>
      <c r="AR66" s="378"/>
      <c r="AS66" s="378"/>
      <c r="AT66" s="378"/>
      <c r="AU66" s="378"/>
      <c r="AV66" s="378"/>
      <c r="AW66" s="378"/>
      <c r="AX66" s="378"/>
      <c r="AY66" s="378"/>
      <c r="AZ66" s="378"/>
      <c r="BA66" s="378"/>
      <c r="BB66" s="378"/>
      <c r="BC66" s="378"/>
      <c r="BD66" s="378"/>
      <c r="BE66" s="378"/>
      <c r="BF66" s="378"/>
      <c r="BG66" s="378"/>
      <c r="BH66" s="378"/>
      <c r="BI66" s="378"/>
      <c r="BJ66" s="378"/>
      <c r="BK66" s="378"/>
      <c r="BL66" s="378"/>
      <c r="BM66" s="378"/>
      <c r="BN66" s="378"/>
      <c r="BO66" s="378"/>
      <c r="BP66" s="378"/>
      <c r="BQ66" s="378"/>
      <c r="BR66" s="378"/>
      <c r="BS66" s="378"/>
      <c r="BT66" s="378"/>
      <c r="BU66" s="378"/>
      <c r="BV66" s="378"/>
      <c r="BW66" s="378"/>
      <c r="BX66" s="378"/>
      <c r="BY66" s="378"/>
      <c r="BZ66" s="378"/>
      <c r="CA66" s="378"/>
      <c r="CB66" s="378"/>
      <c r="CC66" s="378"/>
      <c r="CD66" s="378"/>
      <c r="CE66" s="378"/>
      <c r="CF66" s="378"/>
      <c r="CG66" s="378"/>
      <c r="CH66" s="378"/>
      <c r="CI66" s="378"/>
      <c r="CJ66" s="378"/>
      <c r="CK66" s="378"/>
      <c r="CL66" s="378"/>
      <c r="CM66" s="378"/>
      <c r="CN66" s="378"/>
      <c r="CO66" s="378"/>
      <c r="CP66" s="378"/>
      <c r="CQ66" s="378"/>
      <c r="CR66" s="378"/>
      <c r="CS66" s="378"/>
      <c r="CT66" s="378"/>
      <c r="CU66" s="378"/>
      <c r="CV66" s="378"/>
      <c r="CW66" s="378"/>
      <c r="CX66" s="378"/>
      <c r="CY66" s="378"/>
      <c r="CZ66" s="378"/>
      <c r="DA66" s="378"/>
      <c r="DB66" s="378"/>
      <c r="DC66" s="378"/>
      <c r="DD66" s="378"/>
      <c r="DE66" s="378"/>
      <c r="DF66" s="378"/>
      <c r="DG66" s="378"/>
      <c r="DH66" s="378"/>
      <c r="DI66" s="378"/>
      <c r="DJ66" s="378"/>
      <c r="DK66" s="378"/>
      <c r="DL66" s="378"/>
      <c r="DM66" s="378"/>
      <c r="DN66" s="378"/>
      <c r="DO66" s="378"/>
      <c r="DP66" s="378"/>
      <c r="DQ66" s="378"/>
      <c r="DR66" s="378"/>
      <c r="DS66" s="378"/>
      <c r="DT66" s="378"/>
      <c r="DU66" s="378"/>
      <c r="DV66" s="378"/>
      <c r="DW66" s="378"/>
      <c r="DX66" s="378"/>
      <c r="DY66" s="378"/>
      <c r="DZ66" s="378"/>
      <c r="EA66" s="378"/>
      <c r="EB66" s="378"/>
      <c r="EC66" s="378"/>
      <c r="ED66" s="378"/>
      <c r="EE66" s="378"/>
    </row>
    <row r="67" spans="1:135" s="375" customFormat="1" ht="22" customHeight="1">
      <c r="B67" s="713"/>
      <c r="C67" s="713"/>
      <c r="D67" s="713"/>
      <c r="E67" s="353"/>
      <c r="F67" s="353"/>
      <c r="G67" s="658"/>
      <c r="H67" s="658"/>
      <c r="I67" s="658"/>
      <c r="J67" s="658"/>
      <c r="K67" s="658"/>
      <c r="L67" s="658"/>
      <c r="M67" s="658"/>
      <c r="N67" s="658"/>
      <c r="O67" s="658"/>
      <c r="P67" s="658"/>
      <c r="Q67" s="658"/>
      <c r="R67" s="658"/>
      <c r="S67" s="658"/>
      <c r="T67" s="658"/>
      <c r="U67" s="658"/>
      <c r="V67" s="658"/>
      <c r="W67" s="658"/>
      <c r="X67" s="658"/>
      <c r="Y67" s="658"/>
      <c r="Z67" s="658"/>
      <c r="AA67" s="658"/>
      <c r="AB67" s="658"/>
      <c r="AC67" s="243"/>
      <c r="AD67" s="243"/>
      <c r="AE67" s="372"/>
      <c r="AH67" s="667"/>
      <c r="AI67" s="377"/>
      <c r="AJ67" s="381"/>
      <c r="AK67" s="377"/>
      <c r="AL67" s="381"/>
      <c r="AM67" s="378"/>
      <c r="AN67" s="378"/>
      <c r="AO67" s="378"/>
      <c r="AP67" s="378"/>
      <c r="AQ67" s="378"/>
      <c r="AR67" s="378"/>
      <c r="AS67" s="378"/>
      <c r="AT67" s="378"/>
      <c r="AU67" s="378"/>
      <c r="AV67" s="378"/>
      <c r="AW67" s="378"/>
      <c r="AX67" s="378"/>
      <c r="AY67" s="378"/>
      <c r="AZ67" s="378"/>
      <c r="BA67" s="378"/>
      <c r="BB67" s="378"/>
      <c r="BC67" s="378"/>
      <c r="BD67" s="378"/>
      <c r="BE67" s="378"/>
      <c r="BF67" s="378"/>
      <c r="BG67" s="378"/>
      <c r="BH67" s="378"/>
      <c r="BI67" s="378"/>
      <c r="BJ67" s="378"/>
      <c r="BK67" s="378"/>
      <c r="BL67" s="378"/>
      <c r="BM67" s="378"/>
      <c r="BN67" s="378"/>
      <c r="BO67" s="378"/>
      <c r="BP67" s="378"/>
      <c r="BQ67" s="378"/>
      <c r="BR67" s="378"/>
      <c r="BS67" s="378"/>
      <c r="BT67" s="378"/>
      <c r="BU67" s="378"/>
      <c r="BV67" s="378"/>
      <c r="BW67" s="378"/>
      <c r="BX67" s="378"/>
      <c r="BY67" s="378"/>
      <c r="BZ67" s="378"/>
      <c r="CA67" s="378"/>
      <c r="CB67" s="378"/>
      <c r="CC67" s="378"/>
      <c r="CD67" s="378"/>
      <c r="CE67" s="378"/>
      <c r="CF67" s="378"/>
      <c r="CG67" s="378"/>
      <c r="CH67" s="378"/>
      <c r="CI67" s="378"/>
      <c r="CJ67" s="378"/>
      <c r="CK67" s="378"/>
      <c r="CL67" s="378"/>
      <c r="CM67" s="378"/>
      <c r="CN67" s="378"/>
      <c r="CO67" s="378"/>
      <c r="CP67" s="378"/>
      <c r="CQ67" s="378"/>
      <c r="CR67" s="378"/>
      <c r="CS67" s="378"/>
      <c r="CT67" s="378"/>
      <c r="CU67" s="378"/>
      <c r="CV67" s="378"/>
      <c r="CW67" s="378"/>
      <c r="CX67" s="378"/>
      <c r="CY67" s="378"/>
      <c r="CZ67" s="378"/>
      <c r="DA67" s="378"/>
      <c r="DB67" s="378"/>
      <c r="DC67" s="378"/>
      <c r="DD67" s="378"/>
      <c r="DE67" s="378"/>
      <c r="DF67" s="378"/>
      <c r="DG67" s="378"/>
      <c r="DH67" s="378"/>
      <c r="DI67" s="378"/>
      <c r="DJ67" s="378"/>
      <c r="DK67" s="378"/>
      <c r="DL67" s="378"/>
      <c r="DM67" s="378"/>
      <c r="DN67" s="378"/>
      <c r="DO67" s="378"/>
      <c r="DP67" s="378"/>
      <c r="DQ67" s="378"/>
      <c r="DR67" s="378"/>
      <c r="DS67" s="378"/>
      <c r="DT67" s="378"/>
      <c r="DU67" s="378"/>
      <c r="DV67" s="378"/>
      <c r="DW67" s="378"/>
      <c r="DX67" s="378"/>
      <c r="DY67" s="378"/>
      <c r="DZ67" s="378"/>
      <c r="EA67" s="378"/>
      <c r="EB67" s="378"/>
      <c r="EC67" s="378"/>
      <c r="ED67" s="378"/>
      <c r="EE67" s="378"/>
    </row>
    <row r="68" spans="1:135" s="375" customFormat="1" ht="7" customHeight="1">
      <c r="B68" s="713"/>
      <c r="C68" s="713"/>
      <c r="D68" s="713"/>
      <c r="E68" s="353"/>
      <c r="F68" s="353"/>
      <c r="G68" s="244"/>
      <c r="H68" s="244"/>
      <c r="I68" s="244"/>
      <c r="J68" s="244"/>
      <c r="K68" s="244"/>
      <c r="L68" s="244"/>
      <c r="M68" s="244"/>
      <c r="N68" s="244"/>
      <c r="O68" s="244"/>
      <c r="P68" s="244"/>
      <c r="Q68" s="244"/>
      <c r="R68" s="244"/>
      <c r="S68" s="244"/>
      <c r="T68" s="244"/>
      <c r="U68" s="244"/>
      <c r="V68" s="244"/>
      <c r="W68" s="244"/>
      <c r="X68" s="244"/>
      <c r="Y68" s="244"/>
      <c r="Z68" s="244"/>
      <c r="AA68" s="244"/>
      <c r="AB68" s="244"/>
      <c r="AC68" s="243"/>
      <c r="AD68" s="243"/>
      <c r="AE68" s="372"/>
      <c r="AH68" s="667"/>
      <c r="AI68" s="377"/>
      <c r="AJ68" s="381"/>
      <c r="AK68" s="377"/>
      <c r="AL68" s="381"/>
      <c r="AM68" s="378"/>
      <c r="AN68" s="378"/>
      <c r="AO68" s="378"/>
      <c r="AP68" s="378"/>
      <c r="AQ68" s="378"/>
      <c r="AR68" s="378"/>
      <c r="AS68" s="378"/>
      <c r="AT68" s="378"/>
      <c r="AU68" s="378"/>
      <c r="AV68" s="378"/>
      <c r="AW68" s="378"/>
      <c r="AX68" s="378"/>
      <c r="AY68" s="378"/>
      <c r="AZ68" s="378"/>
      <c r="BA68" s="378"/>
      <c r="BB68" s="378"/>
      <c r="BC68" s="378"/>
      <c r="BD68" s="378"/>
      <c r="BE68" s="378"/>
      <c r="BF68" s="378"/>
      <c r="BG68" s="378"/>
      <c r="BH68" s="378"/>
      <c r="BI68" s="378"/>
      <c r="BJ68" s="378"/>
      <c r="BK68" s="378"/>
      <c r="BL68" s="378"/>
      <c r="BM68" s="378"/>
      <c r="BN68" s="378"/>
      <c r="BO68" s="378"/>
      <c r="BP68" s="378"/>
      <c r="BQ68" s="378"/>
      <c r="BR68" s="378"/>
      <c r="BS68" s="378"/>
      <c r="BT68" s="378"/>
      <c r="BU68" s="378"/>
      <c r="BV68" s="378"/>
      <c r="BW68" s="378"/>
      <c r="BX68" s="378"/>
      <c r="BY68" s="378"/>
      <c r="BZ68" s="378"/>
      <c r="CA68" s="378"/>
      <c r="CB68" s="378"/>
      <c r="CC68" s="378"/>
      <c r="CD68" s="378"/>
      <c r="CE68" s="378"/>
      <c r="CF68" s="378"/>
      <c r="CG68" s="378"/>
      <c r="CH68" s="378"/>
      <c r="CI68" s="378"/>
      <c r="CJ68" s="378"/>
      <c r="CK68" s="378"/>
      <c r="CL68" s="378"/>
      <c r="CM68" s="378"/>
      <c r="CN68" s="378"/>
      <c r="CO68" s="378"/>
      <c r="CP68" s="378"/>
      <c r="CQ68" s="378"/>
      <c r="CR68" s="378"/>
      <c r="CS68" s="378"/>
      <c r="CT68" s="378"/>
      <c r="CU68" s="378"/>
      <c r="CV68" s="378"/>
      <c r="CW68" s="378"/>
      <c r="CX68" s="378"/>
      <c r="CY68" s="378"/>
      <c r="CZ68" s="378"/>
      <c r="DA68" s="378"/>
      <c r="DB68" s="378"/>
      <c r="DC68" s="378"/>
      <c r="DD68" s="378"/>
      <c r="DE68" s="378"/>
      <c r="DF68" s="378"/>
      <c r="DG68" s="378"/>
      <c r="DH68" s="378"/>
      <c r="DI68" s="378"/>
      <c r="DJ68" s="378"/>
      <c r="DK68" s="378"/>
      <c r="DL68" s="378"/>
      <c r="DM68" s="378"/>
      <c r="DN68" s="378"/>
      <c r="DO68" s="378"/>
      <c r="DP68" s="378"/>
      <c r="DQ68" s="378"/>
      <c r="DR68" s="378"/>
      <c r="DS68" s="378"/>
      <c r="DT68" s="378"/>
      <c r="DU68" s="378"/>
      <c r="DV68" s="378"/>
      <c r="DW68" s="378"/>
      <c r="DX68" s="378"/>
      <c r="DY68" s="378"/>
      <c r="DZ68" s="378"/>
      <c r="EA68" s="378"/>
      <c r="EB68" s="378"/>
      <c r="EC68" s="378"/>
      <c r="ED68" s="378"/>
      <c r="EE68" s="378"/>
    </row>
    <row r="69" spans="1:135" s="375" customFormat="1" ht="22" customHeight="1">
      <c r="B69" s="713"/>
      <c r="C69" s="713"/>
      <c r="D69" s="713"/>
      <c r="E69" s="353"/>
      <c r="F69" s="353"/>
      <c r="G69" s="1166" t="s">
        <v>1718</v>
      </c>
      <c r="H69" s="1166"/>
      <c r="I69" s="1166"/>
      <c r="J69" s="1166"/>
      <c r="K69" s="335" t="s">
        <v>6</v>
      </c>
      <c r="L69" s="335"/>
      <c r="M69" s="335"/>
      <c r="N69" s="335"/>
      <c r="O69" s="336" t="s">
        <v>432</v>
      </c>
      <c r="P69" s="337" t="s">
        <v>421</v>
      </c>
      <c r="Q69" s="352" t="s">
        <v>435</v>
      </c>
      <c r="R69" s="352" t="s">
        <v>333</v>
      </c>
      <c r="S69" s="352" t="s">
        <v>138</v>
      </c>
      <c r="T69" s="352" t="s">
        <v>1775</v>
      </c>
      <c r="U69" s="1162" t="s">
        <v>159</v>
      </c>
      <c r="V69" s="1162"/>
      <c r="W69" s="1162"/>
      <c r="X69" s="1162"/>
      <c r="Y69" s="352" t="s">
        <v>436</v>
      </c>
      <c r="Z69" s="1163" t="s">
        <v>590</v>
      </c>
      <c r="AA69" s="1163"/>
      <c r="AB69" s="352" t="s">
        <v>433</v>
      </c>
      <c r="AC69" s="243"/>
      <c r="AD69" s="243"/>
      <c r="AE69" s="372"/>
      <c r="AH69" s="667"/>
      <c r="AI69" s="377"/>
      <c r="AJ69" s="381"/>
      <c r="AK69" s="377"/>
      <c r="AL69" s="381"/>
      <c r="AM69" s="378"/>
      <c r="AN69" s="378"/>
      <c r="AO69" s="378"/>
      <c r="AP69" s="378"/>
      <c r="AQ69" s="378"/>
      <c r="AR69" s="378"/>
      <c r="AS69" s="378"/>
      <c r="AT69" s="378"/>
      <c r="AU69" s="378"/>
      <c r="AV69" s="378"/>
      <c r="AW69" s="378"/>
      <c r="AX69" s="378"/>
      <c r="AY69" s="378"/>
      <c r="AZ69" s="378"/>
      <c r="BA69" s="378"/>
      <c r="BB69" s="378"/>
      <c r="BC69" s="378"/>
      <c r="BD69" s="378"/>
      <c r="BE69" s="378"/>
      <c r="BF69" s="378"/>
      <c r="BG69" s="378"/>
      <c r="BH69" s="378"/>
      <c r="BI69" s="378"/>
      <c r="BJ69" s="378"/>
      <c r="BK69" s="378"/>
      <c r="BL69" s="378"/>
      <c r="BM69" s="378"/>
      <c r="BN69" s="378"/>
      <c r="BO69" s="378"/>
      <c r="BP69" s="378"/>
      <c r="BQ69" s="378"/>
      <c r="BR69" s="378"/>
      <c r="BS69" s="378"/>
      <c r="BT69" s="378"/>
      <c r="BU69" s="378"/>
      <c r="BV69" s="378"/>
      <c r="BW69" s="378"/>
      <c r="BX69" s="378"/>
      <c r="BY69" s="378"/>
      <c r="BZ69" s="378"/>
      <c r="CA69" s="378"/>
      <c r="CB69" s="378"/>
      <c r="CC69" s="378"/>
      <c r="CD69" s="378"/>
      <c r="CE69" s="378"/>
      <c r="CF69" s="378"/>
      <c r="CG69" s="378"/>
      <c r="CH69" s="378"/>
      <c r="CI69" s="378"/>
      <c r="CJ69" s="378"/>
      <c r="CK69" s="378"/>
      <c r="CL69" s="378"/>
      <c r="CM69" s="378"/>
      <c r="CN69" s="378"/>
      <c r="CO69" s="378"/>
      <c r="CP69" s="378"/>
      <c r="CQ69" s="378"/>
      <c r="CR69" s="378"/>
      <c r="CS69" s="378"/>
      <c r="CT69" s="378"/>
      <c r="CU69" s="378"/>
      <c r="CV69" s="378"/>
      <c r="CW69" s="378"/>
      <c r="CX69" s="378"/>
      <c r="CY69" s="378"/>
      <c r="CZ69" s="378"/>
      <c r="DA69" s="378"/>
      <c r="DB69" s="378"/>
      <c r="DC69" s="378"/>
      <c r="DD69" s="378"/>
      <c r="DE69" s="378"/>
      <c r="DF69" s="378"/>
      <c r="DG69" s="378"/>
      <c r="DH69" s="378"/>
      <c r="DI69" s="378"/>
      <c r="DJ69" s="378"/>
      <c r="DK69" s="378"/>
      <c r="DL69" s="378"/>
      <c r="DM69" s="378"/>
      <c r="DN69" s="378"/>
      <c r="DO69" s="378"/>
      <c r="DP69" s="378"/>
      <c r="DQ69" s="378"/>
      <c r="DR69" s="378"/>
      <c r="DS69" s="378"/>
      <c r="DT69" s="378"/>
      <c r="DU69" s="378"/>
      <c r="DV69" s="378"/>
      <c r="DW69" s="378"/>
      <c r="DX69" s="378"/>
      <c r="DY69" s="378"/>
      <c r="DZ69" s="378"/>
      <c r="EA69" s="378"/>
      <c r="EB69" s="378"/>
      <c r="EC69" s="378"/>
      <c r="ED69" s="378"/>
      <c r="EE69" s="378"/>
    </row>
    <row r="70" spans="1:135" s="375" customFormat="1" ht="22" customHeight="1">
      <c r="B70" s="713"/>
      <c r="C70" s="713"/>
      <c r="D70" s="713"/>
      <c r="E70" s="353"/>
      <c r="F70" s="353"/>
      <c r="G70" s="1164" t="s">
        <v>43</v>
      </c>
      <c r="H70" s="1165"/>
      <c r="I70" s="1165"/>
      <c r="J70" s="1165"/>
      <c r="K70" s="1167"/>
      <c r="L70" s="1168"/>
      <c r="M70" s="1168"/>
      <c r="N70" s="1169"/>
      <c r="O70" s="531" t="str">
        <f>VLOOKUP($G70,ANIMALS_TBL,2,FALSE)</f>
        <v>--</v>
      </c>
      <c r="P70" s="531"/>
      <c r="Q70" s="531" t="str">
        <f>VLOOKUP($G70,ANIMALS_TBL,4,FALSE)</f>
        <v>--</v>
      </c>
      <c r="R70" s="531" t="str">
        <f>VLOOKUP($G70,ANIMALS_TBL,5,FALSE)</f>
        <v>--</v>
      </c>
      <c r="S70" s="531" t="str">
        <f>VLOOKUP($G70,ANIMALS_TBL,6,FALSE)</f>
        <v>--</v>
      </c>
      <c r="T70" s="531" t="str">
        <f>VLOOKUP($G70,ANIMALS_TBL,7,FALSE)</f>
        <v>--</v>
      </c>
      <c r="U70" s="1192" t="str">
        <f>VLOOKUP($G70,ANIMALS_TBL,8,FALSE)</f>
        <v>--</v>
      </c>
      <c r="V70" s="1193"/>
      <c r="W70" s="1193"/>
      <c r="X70" s="1194"/>
      <c r="Y70" s="531" t="str">
        <f>VLOOKUP($G70,ANIMALS_TBL,9,FALSE)</f>
        <v>--</v>
      </c>
      <c r="Z70" s="1192" t="str">
        <f>VLOOKUP($G70,ANIMALS_TBL,10,FALSE)</f>
        <v>--</v>
      </c>
      <c r="AA70" s="1194"/>
      <c r="AB70" s="532" t="str">
        <f>VLOOKUP($G70,ANIMALS_TBL,11,FALSE)</f>
        <v>--</v>
      </c>
      <c r="AC70" s="243"/>
      <c r="AD70" s="243"/>
      <c r="AE70" s="372"/>
      <c r="AH70" s="667"/>
      <c r="AI70" s="377"/>
      <c r="AJ70" s="381"/>
      <c r="AK70" s="377"/>
      <c r="AL70" s="381"/>
      <c r="AM70" s="378"/>
      <c r="AN70" s="378"/>
      <c r="AO70" s="378"/>
      <c r="AP70" s="378"/>
      <c r="AQ70" s="378"/>
      <c r="AR70" s="378"/>
      <c r="AS70" s="378"/>
      <c r="AT70" s="378"/>
      <c r="AU70" s="378"/>
      <c r="AV70" s="378"/>
      <c r="AW70" s="378"/>
      <c r="AX70" s="378"/>
      <c r="AY70" s="378"/>
      <c r="AZ70" s="378"/>
      <c r="BA70" s="378"/>
      <c r="BB70" s="378"/>
      <c r="BC70" s="378"/>
      <c r="BD70" s="378"/>
      <c r="BE70" s="378"/>
      <c r="BF70" s="378"/>
      <c r="BG70" s="378"/>
      <c r="BH70" s="378"/>
      <c r="BI70" s="378"/>
      <c r="BJ70" s="378"/>
      <c r="BK70" s="378"/>
      <c r="BL70" s="378"/>
      <c r="BM70" s="378"/>
      <c r="BN70" s="378"/>
      <c r="BO70" s="378"/>
      <c r="BP70" s="378"/>
      <c r="BQ70" s="378"/>
      <c r="BR70" s="378"/>
      <c r="BS70" s="378"/>
      <c r="BT70" s="378"/>
      <c r="BU70" s="378"/>
      <c r="BV70" s="378"/>
      <c r="BW70" s="378"/>
      <c r="BX70" s="378"/>
      <c r="BY70" s="378"/>
      <c r="BZ70" s="378"/>
      <c r="CA70" s="378"/>
      <c r="CB70" s="378"/>
      <c r="CC70" s="378"/>
      <c r="CD70" s="378"/>
      <c r="CE70" s="378"/>
      <c r="CF70" s="378"/>
      <c r="CG70" s="378"/>
      <c r="CH70" s="378"/>
      <c r="CI70" s="378"/>
      <c r="CJ70" s="378"/>
      <c r="CK70" s="378"/>
      <c r="CL70" s="378"/>
      <c r="CM70" s="378"/>
      <c r="CN70" s="378"/>
      <c r="CO70" s="378"/>
      <c r="CP70" s="378"/>
      <c r="CQ70" s="378"/>
      <c r="CR70" s="378"/>
      <c r="CS70" s="378"/>
      <c r="CT70" s="378"/>
      <c r="CU70" s="378"/>
      <c r="CV70" s="378"/>
      <c r="CW70" s="378"/>
      <c r="CX70" s="378"/>
      <c r="CY70" s="378"/>
      <c r="CZ70" s="378"/>
      <c r="DA70" s="378"/>
      <c r="DB70" s="378"/>
      <c r="DC70" s="378"/>
      <c r="DD70" s="378"/>
      <c r="DE70" s="378"/>
      <c r="DF70" s="378"/>
      <c r="DG70" s="378"/>
      <c r="DH70" s="378"/>
      <c r="DI70" s="378"/>
      <c r="DJ70" s="378"/>
      <c r="DK70" s="378"/>
      <c r="DL70" s="378"/>
      <c r="DM70" s="378"/>
      <c r="DN70" s="378"/>
      <c r="DO70" s="378"/>
      <c r="DP70" s="378"/>
      <c r="DQ70" s="378"/>
      <c r="DR70" s="378"/>
      <c r="DS70" s="378"/>
      <c r="DT70" s="378"/>
      <c r="DU70" s="378"/>
      <c r="DV70" s="378"/>
      <c r="DW70" s="378"/>
      <c r="DX70" s="378"/>
      <c r="DY70" s="378"/>
      <c r="DZ70" s="378"/>
      <c r="EA70" s="378"/>
      <c r="EB70" s="378"/>
      <c r="EC70" s="378"/>
      <c r="ED70" s="378"/>
      <c r="EE70" s="378"/>
    </row>
    <row r="71" spans="1:135" s="375" customFormat="1" ht="22" customHeight="1">
      <c r="B71" s="713"/>
      <c r="C71" s="713"/>
      <c r="D71" s="713"/>
      <c r="E71" s="353"/>
      <c r="F71" s="353"/>
      <c r="G71" s="533" t="s">
        <v>294</v>
      </c>
      <c r="H71" s="1154" t="str">
        <f>VLOOKUP($G70,ANIMALS_TBL,12,FALSE)</f>
        <v>--</v>
      </c>
      <c r="I71" s="1154"/>
      <c r="J71" s="1154"/>
      <c r="K71" s="1154"/>
      <c r="L71" s="1154"/>
      <c r="M71" s="1154"/>
      <c r="N71" s="1154"/>
      <c r="O71" s="1154"/>
      <c r="P71" s="1154"/>
      <c r="Q71" s="1154"/>
      <c r="R71" s="1154"/>
      <c r="S71" s="1154"/>
      <c r="T71" s="1154"/>
      <c r="U71" s="1154"/>
      <c r="V71" s="1154"/>
      <c r="W71" s="1154"/>
      <c r="X71" s="1154"/>
      <c r="Y71" s="1154"/>
      <c r="Z71" s="1154"/>
      <c r="AA71" s="1154"/>
      <c r="AB71" s="1155"/>
      <c r="AC71" s="243"/>
      <c r="AD71" s="243"/>
      <c r="AE71" s="372"/>
      <c r="AH71" s="667"/>
      <c r="AI71" s="377"/>
      <c r="AJ71" s="381"/>
      <c r="AK71" s="377"/>
      <c r="AL71" s="381"/>
      <c r="AM71" s="378"/>
      <c r="AN71" s="378"/>
      <c r="AO71" s="378"/>
      <c r="AP71" s="378"/>
      <c r="AQ71" s="378"/>
      <c r="AR71" s="378"/>
      <c r="AS71" s="378"/>
      <c r="AT71" s="378"/>
      <c r="AU71" s="378"/>
      <c r="AV71" s="378"/>
      <c r="AW71" s="378"/>
      <c r="AX71" s="378"/>
      <c r="AY71" s="378"/>
      <c r="AZ71" s="378"/>
      <c r="BA71" s="378"/>
      <c r="BB71" s="378"/>
      <c r="BC71" s="378"/>
      <c r="BD71" s="378"/>
      <c r="BE71" s="378"/>
      <c r="BF71" s="378"/>
      <c r="BG71" s="378"/>
      <c r="BH71" s="378"/>
      <c r="BI71" s="378"/>
      <c r="BJ71" s="378"/>
      <c r="BK71" s="378"/>
      <c r="BL71" s="378"/>
      <c r="BM71" s="378"/>
      <c r="BN71" s="378"/>
      <c r="BO71" s="378"/>
      <c r="BP71" s="378"/>
      <c r="BQ71" s="378"/>
      <c r="BR71" s="378"/>
      <c r="BS71" s="378"/>
      <c r="BT71" s="378"/>
      <c r="BU71" s="378"/>
      <c r="BV71" s="378"/>
      <c r="BW71" s="378"/>
      <c r="BX71" s="378"/>
      <c r="BY71" s="378"/>
      <c r="BZ71" s="378"/>
      <c r="CA71" s="378"/>
      <c r="CB71" s="378"/>
      <c r="CC71" s="378"/>
      <c r="CD71" s="378"/>
      <c r="CE71" s="378"/>
      <c r="CF71" s="378"/>
      <c r="CG71" s="378"/>
      <c r="CH71" s="378"/>
      <c r="CI71" s="378"/>
      <c r="CJ71" s="378"/>
      <c r="CK71" s="378"/>
      <c r="CL71" s="378"/>
      <c r="CM71" s="378"/>
      <c r="CN71" s="378"/>
      <c r="CO71" s="378"/>
      <c r="CP71" s="378"/>
      <c r="CQ71" s="378"/>
      <c r="CR71" s="378"/>
      <c r="CS71" s="378"/>
      <c r="CT71" s="378"/>
      <c r="CU71" s="378"/>
      <c r="CV71" s="378"/>
      <c r="CW71" s="378"/>
      <c r="CX71" s="378"/>
      <c r="CY71" s="378"/>
      <c r="CZ71" s="378"/>
      <c r="DA71" s="378"/>
      <c r="DB71" s="378"/>
      <c r="DC71" s="378"/>
      <c r="DD71" s="378"/>
      <c r="DE71" s="378"/>
      <c r="DF71" s="378"/>
      <c r="DG71" s="378"/>
      <c r="DH71" s="378"/>
      <c r="DI71" s="378"/>
      <c r="DJ71" s="378"/>
      <c r="DK71" s="378"/>
      <c r="DL71" s="378"/>
      <c r="DM71" s="378"/>
      <c r="DN71" s="378"/>
      <c r="DO71" s="378"/>
      <c r="DP71" s="378"/>
      <c r="DQ71" s="378"/>
      <c r="DR71" s="378"/>
      <c r="DS71" s="378"/>
      <c r="DT71" s="378"/>
      <c r="DU71" s="378"/>
      <c r="DV71" s="378"/>
      <c r="DW71" s="378"/>
      <c r="DX71" s="378"/>
      <c r="DY71" s="378"/>
      <c r="DZ71" s="378"/>
      <c r="EA71" s="378"/>
      <c r="EB71" s="378"/>
      <c r="EC71" s="378"/>
      <c r="ED71" s="378"/>
      <c r="EE71" s="378"/>
    </row>
    <row r="331" spans="1:54" ht="28" customHeight="1">
      <c r="E331" s="242"/>
      <c r="F331" s="353"/>
      <c r="G331" s="308" t="s">
        <v>1717</v>
      </c>
      <c r="H331" s="247"/>
      <c r="I331" s="247"/>
      <c r="J331" s="247"/>
      <c r="K331" s="247"/>
      <c r="L331" s="247"/>
      <c r="M331" s="247"/>
      <c r="N331" s="247"/>
      <c r="O331" s="247"/>
      <c r="P331" s="247"/>
      <c r="Q331" s="247"/>
      <c r="R331" s="247"/>
      <c r="S331" s="247"/>
      <c r="T331" s="247"/>
      <c r="U331" s="247"/>
      <c r="V331" s="247"/>
      <c r="W331" s="247"/>
      <c r="X331" s="247"/>
      <c r="Y331" s="247"/>
      <c r="Z331" s="247"/>
      <c r="AA331" s="247"/>
      <c r="AB331" s="1033" t="s">
        <v>2213</v>
      </c>
      <c r="AC331" s="242"/>
      <c r="AD331" s="242"/>
      <c r="AH331" s="666"/>
      <c r="AK331" s="915"/>
      <c r="AL331" s="915"/>
      <c r="AM331" s="1007"/>
      <c r="AN331" s="1007"/>
      <c r="AO331" s="1007"/>
      <c r="AP331" s="1007"/>
      <c r="AQ331" s="1007"/>
      <c r="AR331" s="1007"/>
      <c r="AS331" s="1007"/>
      <c r="AT331" s="1007"/>
      <c r="AU331" s="387"/>
      <c r="AV331" s="387"/>
      <c r="AW331" s="387"/>
      <c r="AX331" s="387"/>
      <c r="AY331" s="387"/>
      <c r="AZ331" s="387"/>
      <c r="BA331" s="387"/>
      <c r="BB331" s="387"/>
    </row>
    <row r="332" spans="1:54" ht="16" customHeight="1">
      <c r="E332" s="242"/>
      <c r="F332" s="353"/>
      <c r="G332" s="1207" t="s">
        <v>431</v>
      </c>
      <c r="H332" s="1207"/>
      <c r="I332" s="1207"/>
      <c r="J332" s="1207"/>
      <c r="K332" s="347" t="s">
        <v>1613</v>
      </c>
      <c r="L332" s="1207" t="s">
        <v>431</v>
      </c>
      <c r="M332" s="1207"/>
      <c r="N332" s="1207"/>
      <c r="O332" s="1207"/>
      <c r="P332" s="347" t="s">
        <v>1613</v>
      </c>
      <c r="Q332" s="1207" t="s">
        <v>431</v>
      </c>
      <c r="R332" s="1207"/>
      <c r="S332" s="1207"/>
      <c r="T332" s="1207"/>
      <c r="U332" s="347" t="s">
        <v>1613</v>
      </c>
      <c r="V332" s="1162" t="s">
        <v>431</v>
      </c>
      <c r="W332" s="1162"/>
      <c r="X332" s="1162"/>
      <c r="Y332" s="1162"/>
      <c r="Z332" s="1162"/>
      <c r="AA332" s="1162"/>
      <c r="AB332" s="347" t="s">
        <v>543</v>
      </c>
      <c r="AC332" s="242"/>
      <c r="AD332" s="242"/>
      <c r="AH332" s="666"/>
      <c r="AI332" s="1013"/>
      <c r="AJ332" s="953"/>
      <c r="AK332" s="915"/>
      <c r="AL332" s="915"/>
      <c r="AM332" s="915"/>
      <c r="AN332" s="915"/>
      <c r="AO332" s="1007"/>
      <c r="AP332" s="1007"/>
      <c r="AQ332" s="1007"/>
      <c r="AR332" s="1007"/>
      <c r="AS332" s="1007"/>
      <c r="AT332" s="1007"/>
      <c r="AU332" s="387"/>
      <c r="AV332" s="387"/>
      <c r="AW332" s="387"/>
      <c r="AX332" s="387"/>
      <c r="AY332" s="387"/>
      <c r="AZ332" s="387"/>
      <c r="BA332" s="387"/>
      <c r="BB332" s="387"/>
    </row>
    <row r="333" spans="1:54" ht="22" customHeight="1">
      <c r="E333" s="242"/>
      <c r="F333" s="353"/>
      <c r="G333" s="1231"/>
      <c r="H333" s="1229"/>
      <c r="I333" s="1229"/>
      <c r="J333" s="1230"/>
      <c r="K333" s="922"/>
      <c r="L333" s="1229"/>
      <c r="M333" s="1229"/>
      <c r="N333" s="1229"/>
      <c r="O333" s="1230"/>
      <c r="P333" s="709"/>
      <c r="Q333" s="1231"/>
      <c r="R333" s="1229"/>
      <c r="S333" s="1229"/>
      <c r="T333" s="1230"/>
      <c r="U333" s="709"/>
      <c r="V333" s="1229"/>
      <c r="W333" s="1229"/>
      <c r="X333" s="1229"/>
      <c r="Y333" s="1229"/>
      <c r="Z333" s="1229"/>
      <c r="AA333" s="1230"/>
      <c r="AB333" s="709"/>
      <c r="AC333" s="242"/>
      <c r="AD333" s="242"/>
      <c r="AH333" s="666"/>
      <c r="AI333" s="1013"/>
      <c r="AJ333" s="952"/>
      <c r="AK333" s="915"/>
      <c r="AL333" s="915"/>
      <c r="AM333" s="1007"/>
      <c r="AN333" s="1007"/>
      <c r="AO333" s="1007"/>
      <c r="AP333" s="381"/>
      <c r="AQ333" s="1007"/>
      <c r="AR333" s="1007"/>
      <c r="AS333" s="1007"/>
      <c r="AT333" s="1007"/>
      <c r="AU333" s="387"/>
      <c r="AV333" s="387"/>
      <c r="AW333" s="387"/>
      <c r="AX333" s="387"/>
      <c r="AY333" s="387"/>
      <c r="AZ333" s="387"/>
      <c r="BA333" s="387"/>
      <c r="BB333" s="387"/>
    </row>
    <row r="337" spans="1:135" ht="22" customHeight="1">
      <c r="E337" s="242"/>
      <c r="F337" s="651"/>
      <c r="G337" s="1134"/>
      <c r="H337" s="1135"/>
      <c r="I337" s="1135"/>
      <c r="J337" s="1136"/>
      <c r="K337" s="923"/>
      <c r="L337" s="1135"/>
      <c r="M337" s="1135"/>
      <c r="N337" s="1135"/>
      <c r="O337" s="1136"/>
      <c r="P337" s="708"/>
      <c r="Q337" s="1134"/>
      <c r="R337" s="1135"/>
      <c r="S337" s="1135"/>
      <c r="T337" s="1136"/>
      <c r="U337" s="708"/>
      <c r="V337" s="1135"/>
      <c r="W337" s="1135"/>
      <c r="X337" s="1135"/>
      <c r="Y337" s="1135"/>
      <c r="Z337" s="1135"/>
      <c r="AA337" s="1136"/>
      <c r="AB337" s="708"/>
      <c r="AC337" s="242"/>
      <c r="AD337" s="242"/>
      <c r="AH337" s="666"/>
      <c r="AN337" s="1007"/>
      <c r="AO337" s="1007"/>
      <c r="AP337" s="1007"/>
      <c r="AQ337" s="1007"/>
      <c r="AR337" s="1007"/>
      <c r="AS337" s="1007"/>
      <c r="AT337" s="1007"/>
      <c r="AU337" s="387"/>
      <c r="AV337" s="387"/>
      <c r="AW337" s="387"/>
      <c r="AX337" s="387"/>
      <c r="AY337" s="387"/>
      <c r="AZ337" s="387"/>
      <c r="BA337" s="387"/>
      <c r="BB337" s="387"/>
    </row>
    <row r="338" spans="1:135" ht="22" customHeight="1">
      <c r="E338" s="242"/>
      <c r="F338" s="651"/>
      <c r="G338" s="1134"/>
      <c r="H338" s="1135"/>
      <c r="I338" s="1135"/>
      <c r="J338" s="1136"/>
      <c r="K338" s="923"/>
      <c r="L338" s="1135"/>
      <c r="M338" s="1135"/>
      <c r="N338" s="1135"/>
      <c r="O338" s="1136"/>
      <c r="P338" s="708"/>
      <c r="Q338" s="1134"/>
      <c r="R338" s="1135"/>
      <c r="S338" s="1135"/>
      <c r="T338" s="1136"/>
      <c r="U338" s="708"/>
      <c r="V338" s="1135"/>
      <c r="W338" s="1135"/>
      <c r="X338" s="1135"/>
      <c r="Y338" s="1135"/>
      <c r="Z338" s="1135"/>
      <c r="AA338" s="1136"/>
      <c r="AB338" s="708"/>
      <c r="AC338" s="242"/>
      <c r="AD338" s="242"/>
      <c r="AH338" s="666"/>
      <c r="AN338" s="1007"/>
      <c r="AO338" s="1007"/>
      <c r="AP338" s="1007"/>
      <c r="AQ338" s="1007"/>
      <c r="AR338" s="1007"/>
      <c r="AS338" s="1007"/>
      <c r="AT338" s="1007"/>
      <c r="AU338" s="387"/>
      <c r="AV338" s="387"/>
      <c r="AW338" s="387"/>
      <c r="AX338" s="387"/>
      <c r="AY338" s="387"/>
      <c r="AZ338" s="387"/>
      <c r="BA338" s="387"/>
      <c r="BB338" s="387"/>
    </row>
    <row r="339" spans="1:135" ht="22" customHeight="1">
      <c r="E339" s="242"/>
      <c r="F339" s="651"/>
      <c r="G339" s="1134"/>
      <c r="H339" s="1135"/>
      <c r="I339" s="1135"/>
      <c r="J339" s="1136"/>
      <c r="K339" s="708"/>
      <c r="L339" s="1135"/>
      <c r="M339" s="1135"/>
      <c r="N339" s="1135"/>
      <c r="O339" s="1136"/>
      <c r="P339" s="708"/>
      <c r="Q339" s="1134"/>
      <c r="R339" s="1135"/>
      <c r="S339" s="1135"/>
      <c r="T339" s="1136"/>
      <c r="U339" s="708"/>
      <c r="V339" s="1135"/>
      <c r="W339" s="1135"/>
      <c r="X339" s="1135"/>
      <c r="Y339" s="1135"/>
      <c r="Z339" s="1135"/>
      <c r="AA339" s="1136"/>
      <c r="AB339" s="708"/>
      <c r="AC339" s="242"/>
      <c r="AD339" s="242"/>
      <c r="AH339" s="669"/>
      <c r="AN339" s="1007"/>
      <c r="AO339" s="1007"/>
      <c r="AP339" s="1007"/>
      <c r="AQ339" s="1007"/>
      <c r="AR339" s="1007"/>
      <c r="AS339" s="1007"/>
      <c r="AT339" s="1007"/>
      <c r="AU339" s="387"/>
      <c r="AV339" s="387"/>
      <c r="AW339" s="387"/>
      <c r="AX339" s="387"/>
      <c r="AY339" s="387"/>
      <c r="AZ339" s="387"/>
      <c r="BA339" s="387"/>
      <c r="BB339" s="387"/>
    </row>
    <row r="340" spans="1:135" ht="22" customHeight="1">
      <c r="E340" s="242"/>
      <c r="F340" s="651"/>
      <c r="G340" s="1134"/>
      <c r="H340" s="1135"/>
      <c r="I340" s="1135"/>
      <c r="J340" s="1136"/>
      <c r="K340" s="708"/>
      <c r="L340" s="1135"/>
      <c r="M340" s="1135"/>
      <c r="N340" s="1135"/>
      <c r="O340" s="1136"/>
      <c r="P340" s="708"/>
      <c r="Q340" s="1134"/>
      <c r="R340" s="1135"/>
      <c r="S340" s="1135"/>
      <c r="T340" s="1136"/>
      <c r="U340" s="708"/>
      <c r="V340" s="1135"/>
      <c r="W340" s="1135"/>
      <c r="X340" s="1135"/>
      <c r="Y340" s="1135"/>
      <c r="Z340" s="1135"/>
      <c r="AA340" s="1136"/>
      <c r="AB340" s="708"/>
      <c r="AC340" s="242"/>
      <c r="AD340" s="242"/>
      <c r="AH340" s="666"/>
      <c r="AN340" s="1007"/>
      <c r="AO340" s="1007"/>
      <c r="AP340" s="1007"/>
      <c r="AQ340" s="1007"/>
      <c r="AR340" s="1007"/>
      <c r="AS340" s="1007"/>
      <c r="AT340" s="1007"/>
      <c r="AU340" s="387"/>
      <c r="AV340" s="387"/>
      <c r="AW340" s="387"/>
      <c r="AX340" s="387"/>
      <c r="AY340" s="387"/>
      <c r="AZ340" s="387"/>
      <c r="BA340" s="387"/>
      <c r="BB340" s="387"/>
    </row>
    <row r="341" spans="1:135" ht="22" customHeight="1">
      <c r="E341" s="242"/>
      <c r="F341" s="651"/>
      <c r="G341" s="1134"/>
      <c r="H341" s="1135"/>
      <c r="I341" s="1135"/>
      <c r="J341" s="1136"/>
      <c r="K341" s="708"/>
      <c r="L341" s="1135"/>
      <c r="M341" s="1135"/>
      <c r="N341" s="1135"/>
      <c r="O341" s="1136"/>
      <c r="P341" s="708"/>
      <c r="Q341" s="1134"/>
      <c r="R341" s="1135"/>
      <c r="S341" s="1135"/>
      <c r="T341" s="1136"/>
      <c r="U341" s="708"/>
      <c r="V341" s="1135"/>
      <c r="W341" s="1135"/>
      <c r="X341" s="1135"/>
      <c r="Y341" s="1135"/>
      <c r="Z341" s="1135"/>
      <c r="AA341" s="1136"/>
      <c r="AB341" s="708"/>
      <c r="AC341" s="242"/>
      <c r="AD341" s="242"/>
      <c r="AH341" s="666"/>
      <c r="AM341" s="377"/>
      <c r="AN341" s="1007"/>
      <c r="AP341" s="1007"/>
      <c r="AQ341" s="1007"/>
      <c r="AR341" s="1007"/>
      <c r="AS341" s="1007"/>
      <c r="AT341" s="1007"/>
      <c r="AU341" s="387"/>
      <c r="AV341" s="387"/>
      <c r="AW341" s="387"/>
      <c r="AX341" s="387"/>
      <c r="AY341" s="387"/>
      <c r="AZ341" s="387"/>
      <c r="BA341" s="387"/>
      <c r="BB341" s="387"/>
    </row>
    <row r="342" spans="1:135" ht="22" customHeight="1">
      <c r="E342" s="242"/>
      <c r="F342" s="652"/>
      <c r="G342" s="1134"/>
      <c r="H342" s="1135"/>
      <c r="I342" s="1135"/>
      <c r="J342" s="1136"/>
      <c r="K342" s="708"/>
      <c r="L342" s="1135"/>
      <c r="M342" s="1135"/>
      <c r="N342" s="1135"/>
      <c r="O342" s="1136"/>
      <c r="P342" s="708"/>
      <c r="Q342" s="1134"/>
      <c r="R342" s="1135"/>
      <c r="S342" s="1135"/>
      <c r="T342" s="1136"/>
      <c r="U342" s="708"/>
      <c r="V342" s="1135"/>
      <c r="W342" s="1135"/>
      <c r="X342" s="1135"/>
      <c r="Y342" s="1135"/>
      <c r="Z342" s="1135"/>
      <c r="AA342" s="1136"/>
      <c r="AB342" s="708"/>
      <c r="AC342" s="242"/>
      <c r="AD342" s="242"/>
      <c r="AH342" s="666"/>
      <c r="AI342" s="1014" t="s">
        <v>2491</v>
      </c>
      <c r="AM342" s="377"/>
      <c r="AN342" s="1007"/>
      <c r="AQ342" s="1007"/>
      <c r="AR342" s="1007"/>
      <c r="AS342" s="1007"/>
      <c r="AT342" s="1007"/>
      <c r="AU342" s="387"/>
      <c r="AV342" s="387"/>
      <c r="AW342" s="387"/>
      <c r="AX342" s="387"/>
      <c r="AY342" s="387"/>
      <c r="AZ342" s="387"/>
      <c r="BA342" s="387"/>
      <c r="BB342" s="387"/>
    </row>
    <row r="343" spans="1:135" ht="22" customHeight="1">
      <c r="E343" s="242"/>
      <c r="F343" s="652"/>
      <c r="G343" s="1134"/>
      <c r="H343" s="1135"/>
      <c r="I343" s="1135"/>
      <c r="J343" s="1136"/>
      <c r="K343" s="708"/>
      <c r="L343" s="1135"/>
      <c r="M343" s="1135"/>
      <c r="N343" s="1135"/>
      <c r="O343" s="1136"/>
      <c r="P343" s="708"/>
      <c r="Q343" s="1134"/>
      <c r="R343" s="1135"/>
      <c r="S343" s="1135"/>
      <c r="T343" s="1136"/>
      <c r="U343" s="708"/>
      <c r="V343" s="1135"/>
      <c r="W343" s="1135"/>
      <c r="X343" s="1135"/>
      <c r="Y343" s="1135"/>
      <c r="Z343" s="1135"/>
      <c r="AA343" s="1136"/>
      <c r="AB343" s="708"/>
      <c r="AC343" s="242"/>
      <c r="AD343" s="242"/>
      <c r="AH343" s="666"/>
      <c r="AI343" s="1434"/>
      <c r="AJ343" s="1435"/>
      <c r="AK343" s="1435"/>
      <c r="AL343" s="1435"/>
      <c r="AM343" s="1435"/>
      <c r="AN343" s="1435"/>
      <c r="AO343" s="1007"/>
      <c r="AQ343" s="1007"/>
      <c r="AR343" s="1007"/>
      <c r="AS343" s="1007"/>
      <c r="AT343" s="1007"/>
      <c r="AU343" s="387"/>
      <c r="AV343" s="387"/>
      <c r="AW343" s="387"/>
      <c r="AX343" s="387"/>
      <c r="AY343" s="387"/>
      <c r="AZ343" s="387"/>
      <c r="BA343" s="387"/>
      <c r="BB343" s="387"/>
    </row>
    <row r="344" spans="1:135" ht="22" customHeight="1">
      <c r="E344" s="242"/>
      <c r="F344" s="652"/>
      <c r="G344" s="1134"/>
      <c r="H344" s="1135"/>
      <c r="I344" s="1135"/>
      <c r="J344" s="1136"/>
      <c r="K344" s="708"/>
      <c r="L344" s="1135"/>
      <c r="M344" s="1135"/>
      <c r="N344" s="1135"/>
      <c r="O344" s="1136"/>
      <c r="P344" s="708"/>
      <c r="Q344" s="1134"/>
      <c r="R344" s="1135"/>
      <c r="S344" s="1135"/>
      <c r="T344" s="1136"/>
      <c r="U344" s="708"/>
      <c r="V344" s="1135"/>
      <c r="W344" s="1135"/>
      <c r="X344" s="1135"/>
      <c r="Y344" s="1135"/>
      <c r="Z344" s="1135"/>
      <c r="AA344" s="1136"/>
      <c r="AB344" s="708"/>
      <c r="AC344" s="242"/>
      <c r="AD344" s="242"/>
      <c r="AH344" s="666"/>
      <c r="AI344" s="720" t="s">
        <v>431</v>
      </c>
      <c r="AM344" s="377"/>
      <c r="AN344" s="1007"/>
      <c r="AO344" s="935" t="s">
        <v>258</v>
      </c>
      <c r="AP344" s="1408" t="s">
        <v>2137</v>
      </c>
      <c r="AQ344" s="1408"/>
      <c r="AR344" s="1007"/>
      <c r="AS344" s="1007"/>
      <c r="AT344" s="1007"/>
      <c r="AU344" s="387"/>
      <c r="AV344" s="387"/>
      <c r="AW344" s="387"/>
      <c r="AX344" s="387"/>
      <c r="AY344" s="387"/>
      <c r="AZ344" s="387"/>
      <c r="BA344" s="387"/>
      <c r="BB344" s="387"/>
    </row>
    <row r="345" spans="1:135" ht="22" customHeight="1">
      <c r="E345" s="242"/>
      <c r="F345" s="652"/>
      <c r="G345" s="1134"/>
      <c r="H345" s="1135"/>
      <c r="I345" s="1135"/>
      <c r="J345" s="1136"/>
      <c r="K345" s="708"/>
      <c r="L345" s="1135"/>
      <c r="M345" s="1135"/>
      <c r="N345" s="1135"/>
      <c r="O345" s="1136"/>
      <c r="P345" s="708"/>
      <c r="Q345" s="1134"/>
      <c r="R345" s="1135"/>
      <c r="S345" s="1135"/>
      <c r="T345" s="1136"/>
      <c r="U345" s="708"/>
      <c r="V345" s="1135"/>
      <c r="W345" s="1135"/>
      <c r="X345" s="1135"/>
      <c r="Y345" s="1135"/>
      <c r="Z345" s="1135"/>
      <c r="AA345" s="1136"/>
      <c r="AB345" s="708"/>
      <c r="AC345" s="242"/>
      <c r="AD345" s="242"/>
      <c r="AH345" s="666"/>
      <c r="AI345" s="721" t="str">
        <f>IF($AI$343="","",EQUIPMENT!$J3)</f>
        <v/>
      </c>
      <c r="AJ345" s="721"/>
      <c r="AK345" s="721"/>
      <c r="AL345" s="721"/>
      <c r="AM345" s="721"/>
      <c r="AN345" s="721"/>
      <c r="AO345" s="722" t="str">
        <f t="shared" ref="AO345:AO364" si="34">IF($AI345="","",VLOOKUP($AI345,EQUIPMENT_TABLE,2,FALSE))</f>
        <v/>
      </c>
      <c r="AP345" s="723" t="str">
        <f t="shared" ref="AP345:AP364" si="35">IF($AI345="","",VLOOKUP($AI345,EQUIPMENT_TABLE,3,FALSE))</f>
        <v/>
      </c>
      <c r="AQ345" s="724" t="str">
        <f t="shared" ref="AQ345:AQ364" si="36">IF($AI345="","",VLOOKUP($AI345,EQUIPMENT_TABLE,4,FALSE))</f>
        <v/>
      </c>
      <c r="AS345" s="1005"/>
      <c r="AU345" s="387"/>
      <c r="AV345" s="387"/>
      <c r="AW345" s="387"/>
      <c r="AX345" s="387"/>
      <c r="AY345" s="387"/>
      <c r="AZ345" s="387"/>
      <c r="BA345" s="387"/>
      <c r="BB345" s="387"/>
    </row>
    <row r="346" spans="1:135" ht="22" customHeight="1">
      <c r="E346" s="242"/>
      <c r="F346" s="652"/>
      <c r="G346" s="1134"/>
      <c r="H346" s="1135"/>
      <c r="I346" s="1135"/>
      <c r="J346" s="1136"/>
      <c r="K346" s="708"/>
      <c r="L346" s="1135"/>
      <c r="M346" s="1135"/>
      <c r="N346" s="1135"/>
      <c r="O346" s="1136"/>
      <c r="P346" s="708"/>
      <c r="Q346" s="1134"/>
      <c r="R346" s="1135"/>
      <c r="S346" s="1135"/>
      <c r="T346" s="1136"/>
      <c r="U346" s="708"/>
      <c r="V346" s="1135"/>
      <c r="W346" s="1135"/>
      <c r="X346" s="1135"/>
      <c r="Y346" s="1135"/>
      <c r="Z346" s="1135"/>
      <c r="AA346" s="1136"/>
      <c r="AB346" s="708"/>
      <c r="AC346" s="242"/>
      <c r="AD346" s="242"/>
      <c r="AH346" s="666"/>
      <c r="AI346" s="721" t="str">
        <f>IF($AI$343="","",EQUIPMENT!$J4)</f>
        <v/>
      </c>
      <c r="AJ346" s="721"/>
      <c r="AK346" s="721"/>
      <c r="AL346" s="721"/>
      <c r="AM346" s="721"/>
      <c r="AN346" s="721"/>
      <c r="AO346" s="722" t="str">
        <f t="shared" si="34"/>
        <v/>
      </c>
      <c r="AP346" s="723" t="str">
        <f t="shared" si="35"/>
        <v/>
      </c>
      <c r="AQ346" s="724" t="str">
        <f t="shared" si="36"/>
        <v/>
      </c>
      <c r="AS346" s="1005"/>
      <c r="AU346" s="387"/>
      <c r="AV346" s="387"/>
      <c r="AW346" s="387"/>
      <c r="AX346" s="387"/>
      <c r="AY346" s="387"/>
      <c r="AZ346" s="387"/>
      <c r="BA346" s="387"/>
      <c r="BB346" s="387"/>
    </row>
    <row r="347" spans="1:135" ht="22" customHeight="1">
      <c r="E347" s="242"/>
      <c r="F347" s="652"/>
      <c r="G347" s="1134"/>
      <c r="H347" s="1135"/>
      <c r="I347" s="1135"/>
      <c r="J347" s="1136"/>
      <c r="K347" s="708"/>
      <c r="L347" s="1135"/>
      <c r="M347" s="1135"/>
      <c r="N347" s="1135"/>
      <c r="O347" s="1136"/>
      <c r="P347" s="708"/>
      <c r="Q347" s="1134"/>
      <c r="R347" s="1135"/>
      <c r="S347" s="1135"/>
      <c r="T347" s="1136"/>
      <c r="U347" s="708"/>
      <c r="V347" s="1135"/>
      <c r="W347" s="1135"/>
      <c r="X347" s="1135"/>
      <c r="Y347" s="1135"/>
      <c r="Z347" s="1135"/>
      <c r="AA347" s="1136"/>
      <c r="AB347" s="708"/>
      <c r="AC347" s="242"/>
      <c r="AD347" s="242"/>
      <c r="AH347" s="666"/>
      <c r="AI347" s="721" t="str">
        <f>IF($AI$343="","",EQUIPMENT!$J5)</f>
        <v/>
      </c>
      <c r="AJ347" s="721"/>
      <c r="AK347" s="721"/>
      <c r="AL347" s="721"/>
      <c r="AM347" s="721"/>
      <c r="AN347" s="721"/>
      <c r="AO347" s="722" t="str">
        <f t="shared" si="34"/>
        <v/>
      </c>
      <c r="AP347" s="723" t="str">
        <f t="shared" si="35"/>
        <v/>
      </c>
      <c r="AQ347" s="724" t="str">
        <f t="shared" si="36"/>
        <v/>
      </c>
      <c r="AS347" s="1005"/>
      <c r="AU347" s="387"/>
      <c r="AV347" s="387"/>
      <c r="AW347" s="387"/>
      <c r="AX347" s="387"/>
      <c r="AY347" s="387"/>
      <c r="AZ347" s="387"/>
      <c r="BA347" s="387"/>
      <c r="BB347" s="387"/>
    </row>
    <row r="348" spans="1:135" ht="22" customHeight="1">
      <c r="E348" s="242"/>
      <c r="F348" s="652"/>
      <c r="G348" s="1134"/>
      <c r="H348" s="1135"/>
      <c r="I348" s="1135"/>
      <c r="J348" s="1136"/>
      <c r="K348" s="708"/>
      <c r="L348" s="1135"/>
      <c r="M348" s="1135"/>
      <c r="N348" s="1135"/>
      <c r="O348" s="1136"/>
      <c r="P348" s="708"/>
      <c r="Q348" s="1134"/>
      <c r="R348" s="1135"/>
      <c r="S348" s="1135"/>
      <c r="T348" s="1136"/>
      <c r="U348" s="708"/>
      <c r="V348" s="1135"/>
      <c r="W348" s="1135"/>
      <c r="X348" s="1135"/>
      <c r="Y348" s="1135"/>
      <c r="Z348" s="1135"/>
      <c r="AA348" s="1136"/>
      <c r="AB348" s="708"/>
      <c r="AC348" s="242"/>
      <c r="AD348" s="242"/>
      <c r="AH348" s="666"/>
      <c r="AI348" s="721" t="str">
        <f>IF($AI$343="","",EQUIPMENT!$J6)</f>
        <v/>
      </c>
      <c r="AJ348" s="721"/>
      <c r="AK348" s="721"/>
      <c r="AL348" s="721"/>
      <c r="AM348" s="721"/>
      <c r="AN348" s="721"/>
      <c r="AO348" s="722" t="str">
        <f t="shared" si="34"/>
        <v/>
      </c>
      <c r="AP348" s="723" t="str">
        <f t="shared" si="35"/>
        <v/>
      </c>
      <c r="AQ348" s="724" t="str">
        <f t="shared" si="36"/>
        <v/>
      </c>
      <c r="AS348" s="1007"/>
      <c r="AT348" s="1007"/>
      <c r="AU348" s="387"/>
      <c r="AV348" s="387"/>
      <c r="AW348" s="387"/>
      <c r="AX348" s="387"/>
      <c r="AY348" s="387"/>
      <c r="AZ348" s="387"/>
      <c r="BA348" s="387"/>
      <c r="BB348" s="387"/>
    </row>
    <row r="349" spans="1:135" ht="22" customHeight="1">
      <c r="E349" s="242"/>
      <c r="F349" s="353"/>
      <c r="G349" s="1134"/>
      <c r="H349" s="1135"/>
      <c r="I349" s="1135"/>
      <c r="J349" s="1136"/>
      <c r="K349" s="708"/>
      <c r="L349" s="1135"/>
      <c r="M349" s="1135"/>
      <c r="N349" s="1135"/>
      <c r="O349" s="1136"/>
      <c r="P349" s="708"/>
      <c r="Q349" s="1134"/>
      <c r="R349" s="1135"/>
      <c r="S349" s="1135"/>
      <c r="T349" s="1136"/>
      <c r="U349" s="708"/>
      <c r="V349" s="1245"/>
      <c r="W349" s="1245"/>
      <c r="X349" s="1245"/>
      <c r="Y349" s="1245"/>
      <c r="Z349" s="1245"/>
      <c r="AA349" s="1246"/>
      <c r="AB349" s="925"/>
      <c r="AC349" s="242"/>
      <c r="AD349" s="242"/>
      <c r="AH349" s="666"/>
      <c r="AI349" s="721" t="str">
        <f>IF($AI$343="","",EQUIPMENT!$J7)</f>
        <v/>
      </c>
      <c r="AJ349" s="721"/>
      <c r="AK349" s="721"/>
      <c r="AL349" s="721"/>
      <c r="AM349" s="721"/>
      <c r="AN349" s="721"/>
      <c r="AO349" s="722" t="str">
        <f t="shared" si="34"/>
        <v/>
      </c>
      <c r="AP349" s="723" t="str">
        <f t="shared" si="35"/>
        <v/>
      </c>
      <c r="AQ349" s="724" t="str">
        <f t="shared" si="36"/>
        <v/>
      </c>
      <c r="AS349" s="1007"/>
      <c r="AT349" s="1007"/>
      <c r="AU349" s="387"/>
      <c r="AV349" s="387"/>
      <c r="AW349" s="387"/>
      <c r="AX349" s="387"/>
      <c r="AY349" s="387"/>
      <c r="AZ349" s="387"/>
      <c r="BA349" s="387"/>
      <c r="BB349" s="387"/>
    </row>
    <row r="350" spans="1:135" ht="23" customHeight="1">
      <c r="E350" s="242"/>
      <c r="F350" s="353"/>
      <c r="G350" s="1297"/>
      <c r="H350" s="1298"/>
      <c r="I350" s="1298"/>
      <c r="J350" s="1299"/>
      <c r="K350" s="920"/>
      <c r="L350" s="1298"/>
      <c r="M350" s="1298"/>
      <c r="N350" s="1298"/>
      <c r="O350" s="1299"/>
      <c r="P350" s="920"/>
      <c r="Q350" s="1297"/>
      <c r="R350" s="1298"/>
      <c r="S350" s="1298"/>
      <c r="T350" s="1299"/>
      <c r="U350" s="924"/>
      <c r="V350" s="1300" t="s">
        <v>2737</v>
      </c>
      <c r="W350" s="1238"/>
      <c r="X350" s="1238"/>
      <c r="Y350" s="1238"/>
      <c r="Z350" s="1315">
        <f>($L$353+$O$353+$S$353+$W$353+$AA$353)/100</f>
        <v>0</v>
      </c>
      <c r="AA350" s="1316"/>
      <c r="AB350" s="1317"/>
      <c r="AC350" s="242"/>
      <c r="AD350" s="242"/>
      <c r="AH350" s="666"/>
      <c r="AI350" s="721" t="str">
        <f>IF($AI$343="","",EQUIPMENT!$J8)</f>
        <v/>
      </c>
      <c r="AJ350" s="721"/>
      <c r="AK350" s="721"/>
      <c r="AL350" s="721"/>
      <c r="AM350" s="721"/>
      <c r="AN350" s="721"/>
      <c r="AO350" s="722" t="str">
        <f t="shared" si="34"/>
        <v/>
      </c>
      <c r="AP350" s="723" t="str">
        <f t="shared" si="35"/>
        <v/>
      </c>
      <c r="AQ350" s="724" t="str">
        <f t="shared" si="36"/>
        <v/>
      </c>
      <c r="AS350" s="1007"/>
      <c r="AT350" s="1007"/>
      <c r="AU350" s="387"/>
      <c r="AV350" s="387"/>
      <c r="AW350" s="387"/>
      <c r="AX350" s="387"/>
      <c r="AY350" s="387"/>
      <c r="AZ350" s="387"/>
      <c r="BA350" s="387"/>
      <c r="BB350" s="387"/>
    </row>
    <row r="351" spans="1:135" ht="23" customHeight="1">
      <c r="E351" s="242"/>
      <c r="F351" s="353"/>
      <c r="G351" s="921" t="s">
        <v>1614</v>
      </c>
      <c r="H351" s="918" t="s">
        <v>1616</v>
      </c>
      <c r="I351" s="919"/>
      <c r="J351" s="919"/>
      <c r="K351" s="919"/>
      <c r="L351" s="917" t="s">
        <v>1615</v>
      </c>
      <c r="M351" s="918" t="s">
        <v>1616</v>
      </c>
      <c r="N351" s="919"/>
      <c r="O351" s="919"/>
      <c r="P351" s="919"/>
      <c r="Q351" s="919" t="s">
        <v>1617</v>
      </c>
      <c r="R351" s="918" t="s">
        <v>1616</v>
      </c>
      <c r="S351" s="919"/>
      <c r="T351" s="919"/>
      <c r="U351" s="919"/>
      <c r="V351" s="1321" t="s">
        <v>530</v>
      </c>
      <c r="W351" s="1322"/>
      <c r="X351" s="1322"/>
      <c r="Y351" s="1322"/>
      <c r="Z351" s="1312">
        <f>SUM(K333:K350,P333:P350,U333:U350,AB333:AB349,Z350)</f>
        <v>0</v>
      </c>
      <c r="AA351" s="1313"/>
      <c r="AB351" s="1314"/>
      <c r="AC351" s="242"/>
      <c r="AD351" s="242"/>
      <c r="AH351" s="666"/>
      <c r="AI351" s="721" t="str">
        <f>IF($AI$343="","",EQUIPMENT!$J9)</f>
        <v/>
      </c>
      <c r="AJ351" s="721"/>
      <c r="AK351" s="721"/>
      <c r="AL351" s="721"/>
      <c r="AM351" s="721"/>
      <c r="AN351" s="721"/>
      <c r="AO351" s="722" t="str">
        <f t="shared" si="34"/>
        <v/>
      </c>
      <c r="AP351" s="723" t="str">
        <f t="shared" si="35"/>
        <v/>
      </c>
      <c r="AQ351" s="724" t="str">
        <f t="shared" si="36"/>
        <v/>
      </c>
      <c r="AS351" s="1007"/>
      <c r="AT351" s="1007"/>
      <c r="AU351" s="387"/>
      <c r="AV351" s="387"/>
      <c r="AW351" s="387"/>
      <c r="AX351" s="387"/>
      <c r="AY351" s="387"/>
      <c r="AZ351" s="387"/>
      <c r="BA351" s="387"/>
      <c r="BB351" s="387"/>
    </row>
    <row r="352" spans="1:135" s="389" customFormat="1" ht="20" customHeight="1">
      <c r="B352" s="713"/>
      <c r="C352" s="713"/>
      <c r="D352" s="713"/>
      <c r="E352" s="244"/>
      <c r="F352" s="353"/>
      <c r="G352" s="302"/>
      <c r="H352" s="302"/>
      <c r="I352" s="302"/>
      <c r="J352" s="302"/>
      <c r="K352" s="249"/>
      <c r="L352" s="249"/>
      <c r="M352" s="249"/>
      <c r="N352" s="247"/>
      <c r="O352" s="247"/>
      <c r="P352" s="247"/>
      <c r="Q352" s="247"/>
      <c r="R352" s="247"/>
      <c r="S352" s="247"/>
      <c r="T352" s="247"/>
      <c r="U352" s="247"/>
      <c r="V352" s="247"/>
      <c r="W352" s="247"/>
      <c r="X352" s="247"/>
      <c r="Y352" s="247"/>
      <c r="Z352" s="1311" t="str">
        <f>"("&amp;ENCUMBRANCE&amp;")"</f>
        <v>(NOT ENCUMBERED)</v>
      </c>
      <c r="AA352" s="1311"/>
      <c r="AB352" s="1311"/>
      <c r="AC352" s="244"/>
      <c r="AD352" s="244"/>
      <c r="AE352" s="372"/>
      <c r="AH352" s="666"/>
      <c r="AI352" s="721" t="str">
        <f>IF($AI$343="","",EQUIPMENT!$J10)</f>
        <v/>
      </c>
      <c r="AJ352" s="721"/>
      <c r="AK352" s="721"/>
      <c r="AL352" s="721"/>
      <c r="AM352" s="721"/>
      <c r="AN352" s="721"/>
      <c r="AO352" s="722" t="str">
        <f t="shared" si="34"/>
        <v/>
      </c>
      <c r="AP352" s="723" t="str">
        <f t="shared" si="35"/>
        <v/>
      </c>
      <c r="AQ352" s="724" t="str">
        <f t="shared" si="36"/>
        <v/>
      </c>
      <c r="AS352" s="1007"/>
      <c r="AT352" s="1007"/>
      <c r="AU352" s="387"/>
      <c r="AV352" s="387"/>
      <c r="AW352" s="387"/>
      <c r="AX352" s="387"/>
      <c r="AY352" s="387"/>
      <c r="AZ352" s="387"/>
      <c r="BA352" s="387"/>
      <c r="BB352" s="387"/>
      <c r="BC352" s="378"/>
      <c r="BD352" s="378"/>
      <c r="BE352" s="378"/>
      <c r="BF352" s="378"/>
      <c r="BG352" s="378"/>
      <c r="BH352" s="378"/>
      <c r="BI352" s="378"/>
      <c r="BJ352" s="378"/>
      <c r="BK352" s="378"/>
      <c r="BL352" s="378"/>
      <c r="BM352" s="378"/>
      <c r="BN352" s="378"/>
      <c r="BO352" s="378"/>
      <c r="BP352" s="378"/>
      <c r="BQ352" s="378"/>
      <c r="BR352" s="378"/>
      <c r="BS352" s="378"/>
      <c r="BT352" s="378"/>
      <c r="BU352" s="378"/>
      <c r="BV352" s="378"/>
      <c r="BW352" s="378"/>
      <c r="BX352" s="378"/>
      <c r="BY352" s="378"/>
      <c r="BZ352" s="378"/>
      <c r="CA352" s="378"/>
      <c r="CB352" s="378"/>
      <c r="CC352" s="378"/>
      <c r="CD352" s="378"/>
      <c r="CE352" s="378"/>
      <c r="CF352" s="378"/>
      <c r="CG352" s="378"/>
      <c r="CH352" s="378"/>
      <c r="CI352" s="378"/>
      <c r="CJ352" s="378"/>
      <c r="CK352" s="378"/>
      <c r="CL352" s="378"/>
      <c r="CM352" s="378"/>
      <c r="CN352" s="378"/>
      <c r="CO352" s="378"/>
      <c r="CP352" s="378"/>
      <c r="CQ352" s="378"/>
      <c r="CR352" s="378"/>
      <c r="CS352" s="378"/>
      <c r="CT352" s="378"/>
      <c r="CU352" s="378"/>
      <c r="CV352" s="378"/>
      <c r="CW352" s="378"/>
      <c r="CX352" s="378"/>
      <c r="CY352" s="378"/>
      <c r="CZ352" s="378"/>
      <c r="DA352" s="378"/>
      <c r="DB352" s="378"/>
      <c r="DC352" s="378"/>
      <c r="DD352" s="378"/>
      <c r="DE352" s="378"/>
      <c r="DF352" s="378"/>
      <c r="DG352" s="378"/>
      <c r="DH352" s="378"/>
      <c r="DI352" s="378"/>
      <c r="DJ352" s="378"/>
      <c r="DK352" s="378"/>
      <c r="DL352" s="378"/>
      <c r="DM352" s="378"/>
      <c r="DN352" s="378"/>
      <c r="DO352" s="378"/>
      <c r="DP352" s="378"/>
      <c r="DQ352" s="378"/>
      <c r="DR352" s="378"/>
      <c r="DS352" s="378"/>
      <c r="DT352" s="378"/>
      <c r="DU352" s="378"/>
      <c r="DV352" s="378"/>
      <c r="DW352" s="378"/>
      <c r="DX352" s="378"/>
      <c r="DY352" s="378"/>
      <c r="DZ352" s="378"/>
      <c r="EA352" s="378"/>
      <c r="EB352" s="378"/>
      <c r="EC352" s="378"/>
      <c r="ED352" s="378"/>
      <c r="EE352" s="378"/>
    </row>
    <row r="353" spans="1:135" s="389" customFormat="1" ht="24" customHeight="1">
      <c r="B353" s="713"/>
      <c r="C353" s="713"/>
      <c r="D353" s="713"/>
      <c r="E353" s="263"/>
      <c r="F353" s="353"/>
      <c r="G353" s="1252" t="s">
        <v>1716</v>
      </c>
      <c r="H353" s="1253"/>
      <c r="I353" s="1253"/>
      <c r="J353" s="1254" t="s">
        <v>525</v>
      </c>
      <c r="K353" s="1254"/>
      <c r="L353" s="1255"/>
      <c r="M353" s="1256"/>
      <c r="N353" s="351" t="s">
        <v>523</v>
      </c>
      <c r="O353" s="1255"/>
      <c r="P353" s="1256"/>
      <c r="Q353" s="1254" t="s">
        <v>526</v>
      </c>
      <c r="R353" s="1254"/>
      <c r="S353" s="1255"/>
      <c r="T353" s="1256"/>
      <c r="U353" s="1254" t="s">
        <v>524</v>
      </c>
      <c r="V353" s="1254"/>
      <c r="W353" s="1255"/>
      <c r="X353" s="1256"/>
      <c r="Y353" s="1254" t="s">
        <v>527</v>
      </c>
      <c r="Z353" s="1254"/>
      <c r="AA353" s="1255"/>
      <c r="AB353" s="1323"/>
      <c r="AC353" s="263"/>
      <c r="AD353" s="244"/>
      <c r="AE353" s="372"/>
      <c r="AH353" s="666"/>
      <c r="AI353" s="721" t="str">
        <f>IF($AI$343="","",EQUIPMENT!$J11)</f>
        <v/>
      </c>
      <c r="AJ353" s="721"/>
      <c r="AK353" s="721"/>
      <c r="AL353" s="721"/>
      <c r="AM353" s="721"/>
      <c r="AN353" s="721"/>
      <c r="AO353" s="722" t="str">
        <f t="shared" si="34"/>
        <v/>
      </c>
      <c r="AP353" s="723" t="str">
        <f t="shared" si="35"/>
        <v/>
      </c>
      <c r="AQ353" s="724" t="str">
        <f t="shared" si="36"/>
        <v/>
      </c>
      <c r="AS353" s="1007"/>
      <c r="AT353" s="1007"/>
      <c r="AU353" s="387"/>
      <c r="AV353" s="387"/>
      <c r="AW353" s="387"/>
      <c r="AX353" s="387"/>
      <c r="AY353" s="387"/>
      <c r="AZ353" s="387"/>
      <c r="BA353" s="387"/>
      <c r="BB353" s="387"/>
      <c r="BC353" s="378"/>
      <c r="BD353" s="378"/>
      <c r="BE353" s="378"/>
      <c r="BF353" s="378"/>
      <c r="BG353" s="378"/>
      <c r="BH353" s="378"/>
      <c r="BI353" s="378"/>
      <c r="BJ353" s="378"/>
      <c r="BK353" s="378"/>
      <c r="BL353" s="378"/>
      <c r="BM353" s="378"/>
      <c r="BN353" s="378"/>
      <c r="BO353" s="378"/>
      <c r="BP353" s="378"/>
      <c r="BQ353" s="378"/>
      <c r="BR353" s="378"/>
      <c r="BS353" s="378"/>
      <c r="BT353" s="378"/>
      <c r="BU353" s="378"/>
      <c r="BV353" s="378"/>
      <c r="BW353" s="378"/>
      <c r="BX353" s="378"/>
      <c r="BY353" s="378"/>
      <c r="BZ353" s="378"/>
      <c r="CA353" s="378"/>
      <c r="CB353" s="378"/>
      <c r="CC353" s="378"/>
      <c r="CD353" s="378"/>
      <c r="CE353" s="378"/>
      <c r="CF353" s="378"/>
      <c r="CG353" s="378"/>
      <c r="CH353" s="378"/>
      <c r="CI353" s="378"/>
      <c r="CJ353" s="378"/>
      <c r="CK353" s="378"/>
      <c r="CL353" s="378"/>
      <c r="CM353" s="378"/>
      <c r="CN353" s="378"/>
      <c r="CO353" s="378"/>
      <c r="CP353" s="378"/>
      <c r="CQ353" s="378"/>
      <c r="CR353" s="378"/>
      <c r="CS353" s="378"/>
      <c r="CT353" s="378"/>
      <c r="CU353" s="378"/>
      <c r="CV353" s="378"/>
      <c r="CW353" s="378"/>
      <c r="CX353" s="378"/>
      <c r="CY353" s="378"/>
      <c r="CZ353" s="378"/>
      <c r="DA353" s="378"/>
      <c r="DB353" s="378"/>
      <c r="DC353" s="378"/>
      <c r="DD353" s="378"/>
      <c r="DE353" s="378"/>
      <c r="DF353" s="378"/>
      <c r="DG353" s="378"/>
      <c r="DH353" s="378"/>
      <c r="DI353" s="378"/>
      <c r="DJ353" s="378"/>
      <c r="DK353" s="378"/>
      <c r="DL353" s="378"/>
      <c r="DM353" s="378"/>
      <c r="DN353" s="378"/>
      <c r="DO353" s="378"/>
      <c r="DP353" s="378"/>
      <c r="DQ353" s="378"/>
      <c r="DR353" s="378"/>
      <c r="DS353" s="378"/>
      <c r="DT353" s="378"/>
      <c r="DU353" s="378"/>
      <c r="DV353" s="378"/>
      <c r="DW353" s="378"/>
      <c r="DX353" s="378"/>
      <c r="DY353" s="378"/>
      <c r="DZ353" s="378"/>
      <c r="EA353" s="378"/>
      <c r="EB353" s="378"/>
      <c r="EC353" s="378"/>
      <c r="ED353" s="378"/>
      <c r="EE353" s="378"/>
    </row>
    <row r="354" spans="1:135" s="389" customFormat="1" ht="24" customHeight="1">
      <c r="B354" s="713"/>
      <c r="C354" s="713"/>
      <c r="D354" s="713"/>
      <c r="E354" s="244"/>
      <c r="F354" s="353"/>
      <c r="G354" s="1291" t="s">
        <v>589</v>
      </c>
      <c r="H354" s="1292"/>
      <c r="I354" s="1292"/>
      <c r="J354" s="1292"/>
      <c r="K354" s="1292"/>
      <c r="L354" s="1292"/>
      <c r="M354" s="1293"/>
      <c r="N354" s="1293"/>
      <c r="O354" s="1293"/>
      <c r="P354" s="1293"/>
      <c r="Q354" s="1293"/>
      <c r="R354" s="1293"/>
      <c r="S354" s="1293"/>
      <c r="T354" s="1293"/>
      <c r="U354" s="1293"/>
      <c r="V354" s="1293"/>
      <c r="W354" s="1293"/>
      <c r="X354" s="1293"/>
      <c r="Y354" s="1293"/>
      <c r="Z354" s="1293"/>
      <c r="AA354" s="1293"/>
      <c r="AB354" s="1294"/>
      <c r="AC354" s="244"/>
      <c r="AD354" s="244"/>
      <c r="AE354" s="372"/>
      <c r="AH354" s="667"/>
      <c r="AI354" s="721" t="str">
        <f>IF($AI$343="","",EQUIPMENT!$J12)</f>
        <v/>
      </c>
      <c r="AJ354" s="721"/>
      <c r="AK354" s="721"/>
      <c r="AL354" s="721"/>
      <c r="AM354" s="721"/>
      <c r="AN354" s="721"/>
      <c r="AO354" s="722" t="str">
        <f t="shared" si="34"/>
        <v/>
      </c>
      <c r="AP354" s="723" t="str">
        <f t="shared" si="35"/>
        <v/>
      </c>
      <c r="AQ354" s="724" t="str">
        <f t="shared" si="36"/>
        <v/>
      </c>
      <c r="AS354" s="378"/>
      <c r="AT354" s="378"/>
      <c r="AU354" s="378"/>
      <c r="AV354" s="378"/>
      <c r="AW354" s="378"/>
      <c r="AX354" s="378"/>
      <c r="AY354" s="378"/>
      <c r="AZ354" s="378"/>
      <c r="BA354" s="378"/>
      <c r="BB354" s="378"/>
      <c r="BC354" s="378"/>
      <c r="BD354" s="378"/>
      <c r="BE354" s="378"/>
      <c r="BF354" s="378"/>
      <c r="BG354" s="378"/>
      <c r="BH354" s="378"/>
      <c r="BI354" s="378"/>
      <c r="BJ354" s="378"/>
      <c r="BK354" s="378"/>
      <c r="BL354" s="378"/>
      <c r="BM354" s="378"/>
      <c r="BN354" s="378"/>
      <c r="BO354" s="378"/>
      <c r="BP354" s="378"/>
      <c r="BQ354" s="378"/>
      <c r="BR354" s="378"/>
      <c r="BS354" s="378"/>
      <c r="BT354" s="378"/>
      <c r="BU354" s="378"/>
      <c r="BV354" s="378"/>
      <c r="BW354" s="378"/>
      <c r="BX354" s="378"/>
      <c r="BY354" s="378"/>
      <c r="BZ354" s="378"/>
      <c r="CA354" s="378"/>
      <c r="CB354" s="378"/>
      <c r="CC354" s="378"/>
      <c r="CD354" s="378"/>
      <c r="CE354" s="378"/>
      <c r="CF354" s="378"/>
      <c r="CG354" s="378"/>
      <c r="CH354" s="378"/>
      <c r="CI354" s="378"/>
      <c r="CJ354" s="378"/>
      <c r="CK354" s="378"/>
      <c r="CL354" s="378"/>
      <c r="CM354" s="378"/>
      <c r="CN354" s="378"/>
      <c r="CO354" s="378"/>
      <c r="CP354" s="378"/>
      <c r="CQ354" s="378"/>
      <c r="CR354" s="378"/>
      <c r="CS354" s="378"/>
      <c r="CT354" s="378"/>
      <c r="CU354" s="378"/>
      <c r="CV354" s="378"/>
      <c r="CW354" s="378"/>
      <c r="CX354" s="378"/>
      <c r="CY354" s="378"/>
      <c r="CZ354" s="378"/>
      <c r="DA354" s="378"/>
      <c r="DB354" s="378"/>
      <c r="DC354" s="378"/>
      <c r="DD354" s="378"/>
      <c r="DE354" s="378"/>
      <c r="DF354" s="378"/>
      <c r="DG354" s="378"/>
      <c r="DH354" s="378"/>
      <c r="DI354" s="378"/>
      <c r="DJ354" s="378"/>
      <c r="DK354" s="378"/>
      <c r="DL354" s="378"/>
      <c r="DM354" s="378"/>
      <c r="DN354" s="378"/>
      <c r="DO354" s="378"/>
      <c r="DP354" s="378"/>
      <c r="DQ354" s="378"/>
      <c r="DR354" s="378"/>
      <c r="DS354" s="378"/>
      <c r="DT354" s="378"/>
      <c r="DU354" s="378"/>
      <c r="DV354" s="378"/>
      <c r="DW354" s="378"/>
      <c r="DX354" s="378"/>
      <c r="DY354" s="378"/>
      <c r="DZ354" s="378"/>
      <c r="EA354" s="378"/>
      <c r="EB354" s="378"/>
      <c r="EC354" s="378"/>
      <c r="ED354" s="378"/>
      <c r="EE354" s="378"/>
    </row>
    <row r="355" spans="1:135" s="389" customFormat="1" ht="24" customHeight="1">
      <c r="B355" s="713"/>
      <c r="C355" s="713"/>
      <c r="D355" s="713"/>
      <c r="E355" s="244"/>
      <c r="F355" s="353"/>
      <c r="G355" s="523"/>
      <c r="H355" s="524"/>
      <c r="I355" s="524"/>
      <c r="J355" s="524"/>
      <c r="K355" s="524"/>
      <c r="L355" s="524"/>
      <c r="M355" s="524"/>
      <c r="N355" s="524"/>
      <c r="O355" s="524"/>
      <c r="P355" s="524"/>
      <c r="Q355" s="524"/>
      <c r="R355" s="524"/>
      <c r="S355" s="524"/>
      <c r="T355" s="524"/>
      <c r="U355" s="524"/>
      <c r="V355" s="524"/>
      <c r="W355" s="524"/>
      <c r="X355" s="524"/>
      <c r="Y355" s="524"/>
      <c r="Z355" s="524"/>
      <c r="AA355" s="524"/>
      <c r="AB355" s="525"/>
      <c r="AC355" s="244"/>
      <c r="AD355" s="244"/>
      <c r="AE355" s="372"/>
      <c r="AH355" s="667"/>
      <c r="AI355" s="721" t="str">
        <f>IF($AI$343="","",EQUIPMENT!$J13)</f>
        <v/>
      </c>
      <c r="AJ355" s="721"/>
      <c r="AK355" s="721"/>
      <c r="AL355" s="721"/>
      <c r="AM355" s="721"/>
      <c r="AN355" s="721"/>
      <c r="AO355" s="722" t="str">
        <f t="shared" si="34"/>
        <v/>
      </c>
      <c r="AP355" s="723" t="str">
        <f t="shared" si="35"/>
        <v/>
      </c>
      <c r="AQ355" s="724" t="str">
        <f t="shared" si="36"/>
        <v/>
      </c>
      <c r="AS355" s="378"/>
      <c r="AT355" s="378"/>
      <c r="AU355" s="378"/>
      <c r="AV355" s="378"/>
      <c r="AW355" s="378"/>
      <c r="AX355" s="378"/>
      <c r="AY355" s="378"/>
      <c r="AZ355" s="378"/>
      <c r="BA355" s="378"/>
      <c r="BB355" s="378"/>
      <c r="BC355" s="378"/>
      <c r="BD355" s="378"/>
      <c r="BE355" s="378"/>
      <c r="BF355" s="378"/>
      <c r="BG355" s="378"/>
      <c r="BH355" s="378"/>
      <c r="BI355" s="378"/>
      <c r="BJ355" s="378"/>
      <c r="BK355" s="378"/>
      <c r="BL355" s="378"/>
      <c r="BM355" s="378"/>
      <c r="BN355" s="378"/>
      <c r="BO355" s="378"/>
      <c r="BP355" s="378"/>
      <c r="BQ355" s="378"/>
      <c r="BR355" s="378"/>
      <c r="BS355" s="378"/>
      <c r="BT355" s="378"/>
      <c r="BU355" s="378"/>
      <c r="BV355" s="378"/>
      <c r="BW355" s="378"/>
      <c r="BX355" s="378"/>
      <c r="BY355" s="378"/>
      <c r="BZ355" s="378"/>
      <c r="CA355" s="378"/>
      <c r="CB355" s="378"/>
      <c r="CC355" s="378"/>
      <c r="CD355" s="378"/>
      <c r="CE355" s="378"/>
      <c r="CF355" s="378"/>
      <c r="CG355" s="378"/>
      <c r="CH355" s="378"/>
      <c r="CI355" s="378"/>
      <c r="CJ355" s="378"/>
      <c r="CK355" s="378"/>
      <c r="CL355" s="378"/>
      <c r="CM355" s="378"/>
      <c r="CN355" s="378"/>
      <c r="CO355" s="378"/>
      <c r="CP355" s="378"/>
      <c r="CQ355" s="378"/>
      <c r="CR355" s="378"/>
      <c r="CS355" s="378"/>
      <c r="CT355" s="378"/>
      <c r="CU355" s="378"/>
      <c r="CV355" s="378"/>
      <c r="CW355" s="378"/>
      <c r="CX355" s="378"/>
      <c r="CY355" s="378"/>
      <c r="CZ355" s="378"/>
      <c r="DA355" s="378"/>
      <c r="DB355" s="378"/>
      <c r="DC355" s="378"/>
      <c r="DD355" s="378"/>
      <c r="DE355" s="378"/>
      <c r="DF355" s="378"/>
      <c r="DG355" s="378"/>
      <c r="DH355" s="378"/>
      <c r="DI355" s="378"/>
      <c r="DJ355" s="378"/>
      <c r="DK355" s="378"/>
      <c r="DL355" s="378"/>
      <c r="DM355" s="378"/>
      <c r="DN355" s="378"/>
      <c r="DO355" s="378"/>
      <c r="DP355" s="378"/>
      <c r="DQ355" s="378"/>
      <c r="DR355" s="378"/>
      <c r="DS355" s="378"/>
      <c r="DT355" s="378"/>
      <c r="DU355" s="378"/>
      <c r="DV355" s="378"/>
      <c r="DW355" s="378"/>
      <c r="DX355" s="378"/>
      <c r="DY355" s="378"/>
      <c r="DZ355" s="378"/>
      <c r="EA355" s="378"/>
      <c r="EB355" s="378"/>
      <c r="EC355" s="378"/>
      <c r="ED355" s="378"/>
      <c r="EE355" s="378"/>
    </row>
    <row r="356" spans="1:135" s="389" customFormat="1" ht="8" customHeight="1">
      <c r="B356" s="713"/>
      <c r="C356" s="713"/>
      <c r="D356" s="713"/>
      <c r="E356" s="244"/>
      <c r="F356" s="353"/>
      <c r="G356" s="244"/>
      <c r="H356" s="244"/>
      <c r="I356" s="244"/>
      <c r="J356" s="244"/>
      <c r="K356" s="273"/>
      <c r="L356" s="273"/>
      <c r="M356" s="273"/>
      <c r="N356" s="273"/>
      <c r="O356" s="273"/>
      <c r="P356" s="273"/>
      <c r="Q356" s="273"/>
      <c r="R356" s="273"/>
      <c r="S356" s="273"/>
      <c r="T356" s="273"/>
      <c r="U356" s="273"/>
      <c r="V356" s="273"/>
      <c r="W356" s="273"/>
      <c r="X356" s="273"/>
      <c r="Y356" s="273"/>
      <c r="Z356" s="273"/>
      <c r="AA356" s="273"/>
      <c r="AB356" s="273"/>
      <c r="AC356" s="244"/>
      <c r="AD356" s="244"/>
      <c r="AE356" s="372"/>
      <c r="AH356" s="667"/>
      <c r="AI356" s="721"/>
      <c r="AJ356" s="721"/>
      <c r="AK356" s="721"/>
      <c r="AL356" s="721"/>
      <c r="AM356" s="721"/>
      <c r="AN356" s="721"/>
      <c r="AO356" s="722"/>
      <c r="AP356" s="723"/>
      <c r="AQ356" s="724"/>
      <c r="AS356" s="378"/>
      <c r="AT356" s="378"/>
      <c r="AU356" s="378"/>
      <c r="AV356" s="378"/>
      <c r="AW356" s="378"/>
      <c r="AX356" s="378"/>
      <c r="AY356" s="378"/>
      <c r="AZ356" s="378"/>
      <c r="BA356" s="378"/>
      <c r="BB356" s="378"/>
      <c r="BC356" s="378"/>
      <c r="BD356" s="378"/>
      <c r="BE356" s="378"/>
      <c r="BF356" s="378"/>
      <c r="BG356" s="378"/>
      <c r="BH356" s="378"/>
      <c r="BI356" s="378"/>
      <c r="BJ356" s="378"/>
      <c r="BK356" s="378"/>
      <c r="BL356" s="378"/>
      <c r="BM356" s="378"/>
      <c r="BN356" s="378"/>
      <c r="BO356" s="378"/>
      <c r="BP356" s="378"/>
      <c r="BQ356" s="378"/>
      <c r="BR356" s="378"/>
      <c r="BS356" s="378"/>
      <c r="BT356" s="378"/>
      <c r="BU356" s="378"/>
      <c r="BV356" s="378"/>
      <c r="BW356" s="378"/>
      <c r="BX356" s="378"/>
      <c r="BY356" s="378"/>
      <c r="BZ356" s="378"/>
      <c r="CA356" s="378"/>
      <c r="CB356" s="378"/>
      <c r="CC356" s="378"/>
      <c r="CD356" s="378"/>
      <c r="CE356" s="378"/>
      <c r="CF356" s="378"/>
      <c r="CG356" s="378"/>
      <c r="CH356" s="378"/>
      <c r="CI356" s="378"/>
      <c r="CJ356" s="378"/>
      <c r="CK356" s="378"/>
      <c r="CL356" s="378"/>
      <c r="CM356" s="378"/>
      <c r="CN356" s="378"/>
      <c r="CO356" s="378"/>
      <c r="CP356" s="378"/>
      <c r="CQ356" s="378"/>
      <c r="CR356" s="378"/>
      <c r="CS356" s="378"/>
      <c r="CT356" s="378"/>
      <c r="CU356" s="378"/>
      <c r="CV356" s="378"/>
      <c r="CW356" s="378"/>
      <c r="CX356" s="378"/>
      <c r="CY356" s="378"/>
      <c r="CZ356" s="378"/>
      <c r="DA356" s="378"/>
      <c r="DB356" s="378"/>
      <c r="DC356" s="378"/>
      <c r="DD356" s="378"/>
      <c r="DE356" s="378"/>
      <c r="DF356" s="378"/>
      <c r="DG356" s="378"/>
      <c r="DH356" s="378"/>
      <c r="DI356" s="378"/>
      <c r="DJ356" s="378"/>
      <c r="DK356" s="378"/>
      <c r="DL356" s="378"/>
      <c r="DM356" s="378"/>
      <c r="DN356" s="378"/>
      <c r="DO356" s="378"/>
      <c r="DP356" s="378"/>
      <c r="DQ356" s="378"/>
      <c r="DR356" s="378"/>
      <c r="DS356" s="378"/>
      <c r="DT356" s="378"/>
      <c r="DU356" s="378"/>
      <c r="DV356" s="378"/>
      <c r="DW356" s="378"/>
      <c r="DX356" s="378"/>
      <c r="DY356" s="378"/>
      <c r="DZ356" s="378"/>
      <c r="EA356" s="378"/>
      <c r="EB356" s="378"/>
      <c r="EC356" s="378"/>
      <c r="ED356" s="378"/>
      <c r="EE356" s="378"/>
    </row>
    <row r="357" spans="1:135" s="389" customFormat="1" ht="22" customHeight="1">
      <c r="B357" s="713"/>
      <c r="C357" s="713"/>
      <c r="D357" s="713"/>
      <c r="E357" s="244"/>
      <c r="F357" s="353"/>
      <c r="G357" s="348" t="s">
        <v>1640</v>
      </c>
      <c r="H357" s="244"/>
      <c r="I357" s="244"/>
      <c r="J357" s="244"/>
      <c r="K357" s="244"/>
      <c r="L357" s="244"/>
      <c r="M357" s="363" t="s">
        <v>1581</v>
      </c>
      <c r="N357" s="1295">
        <f>SUM(L359:L371)+SUM(R359:R371)</f>
        <v>0</v>
      </c>
      <c r="O357" s="1295"/>
      <c r="P357" s="274">
        <f>EXP_BONUS</f>
        <v>0</v>
      </c>
      <c r="Q357" s="1295">
        <f>TRUNC(N357*(1+P357),0)</f>
        <v>0</v>
      </c>
      <c r="R357" s="1295"/>
      <c r="S357" s="244"/>
      <c r="T357" s="1290" t="str">
        <f>IF(LEVEL&lt;12,"Level "&amp;(LEVEL+1),"")&amp;" Goal"</f>
        <v>Level 2 Goal</v>
      </c>
      <c r="U357" s="1290"/>
      <c r="V357" s="1290"/>
      <c r="W357" s="1290"/>
      <c r="X357" s="1290"/>
      <c r="Y357" s="1290"/>
      <c r="Z357" s="1290"/>
      <c r="AA357" s="1263">
        <f>IF(LEVEL=12,"MAX!",VLOOKUP(LEVEL+1,XP_LEVELS,2,FALSE))</f>
        <v>2000</v>
      </c>
      <c r="AB357" s="1263"/>
      <c r="AC357" s="244"/>
      <c r="AD357" s="244"/>
      <c r="AE357" s="372"/>
      <c r="AH357" s="667"/>
      <c r="AI357" s="721" t="str">
        <f>IF($AI$343="","",EQUIPMENT!$J14)</f>
        <v/>
      </c>
      <c r="AJ357" s="721"/>
      <c r="AK357" s="721"/>
      <c r="AL357" s="721"/>
      <c r="AM357" s="721"/>
      <c r="AN357" s="721"/>
      <c r="AO357" s="722" t="str">
        <f>IF($AI357="","",VLOOKUP($AI357,EQUIPMENT_TABLE,2,FALSE))</f>
        <v/>
      </c>
      <c r="AP357" s="723" t="str">
        <f>IF($AI357="","",VLOOKUP($AI357,EQUIPMENT_TABLE,3,FALSE))</f>
        <v/>
      </c>
      <c r="AQ357" s="724" t="str">
        <f>IF($AI357="","",VLOOKUP($AI357,EQUIPMENT_TABLE,4,FALSE))</f>
        <v/>
      </c>
      <c r="AS357" s="378"/>
      <c r="AT357" s="378"/>
      <c r="AU357" s="378"/>
      <c r="AV357" s="378"/>
      <c r="AW357" s="378"/>
      <c r="AX357" s="378"/>
      <c r="AY357" s="378"/>
      <c r="AZ357" s="378"/>
      <c r="BA357" s="378"/>
      <c r="BB357" s="378"/>
      <c r="BC357" s="378"/>
      <c r="BD357" s="378"/>
      <c r="BE357" s="378"/>
      <c r="BF357" s="378"/>
      <c r="BG357" s="378"/>
      <c r="BH357" s="378"/>
      <c r="BI357" s="378"/>
      <c r="BJ357" s="378"/>
      <c r="BK357" s="378"/>
      <c r="BL357" s="378"/>
      <c r="BM357" s="378"/>
      <c r="BN357" s="378"/>
      <c r="BO357" s="378"/>
      <c r="BP357" s="378"/>
      <c r="BQ357" s="378"/>
      <c r="BR357" s="378"/>
      <c r="BS357" s="378"/>
      <c r="BT357" s="378"/>
      <c r="BU357" s="378"/>
      <c r="BV357" s="378"/>
      <c r="BW357" s="378"/>
      <c r="BX357" s="378"/>
      <c r="BY357" s="378"/>
      <c r="BZ357" s="378"/>
      <c r="CA357" s="378"/>
      <c r="CB357" s="378"/>
      <c r="CC357" s="378"/>
      <c r="CD357" s="378"/>
      <c r="CE357" s="378"/>
      <c r="CF357" s="378"/>
      <c r="CG357" s="378"/>
      <c r="CH357" s="378"/>
      <c r="CI357" s="378"/>
      <c r="CJ357" s="378"/>
      <c r="CK357" s="378"/>
      <c r="CL357" s="378"/>
      <c r="CM357" s="378"/>
      <c r="CN357" s="378"/>
      <c r="CO357" s="378"/>
      <c r="CP357" s="378"/>
      <c r="CQ357" s="378"/>
      <c r="CR357" s="378"/>
      <c r="CS357" s="378"/>
      <c r="CT357" s="378"/>
      <c r="CU357" s="378"/>
      <c r="CV357" s="378"/>
      <c r="CW357" s="378"/>
      <c r="CX357" s="378"/>
      <c r="CY357" s="378"/>
      <c r="CZ357" s="378"/>
      <c r="DA357" s="378"/>
      <c r="DB357" s="378"/>
      <c r="DC357" s="378"/>
      <c r="DD357" s="378"/>
      <c r="DE357" s="378"/>
      <c r="DF357" s="378"/>
      <c r="DG357" s="378"/>
      <c r="DH357" s="378"/>
      <c r="DI357" s="378"/>
      <c r="DJ357" s="378"/>
      <c r="DK357" s="378"/>
      <c r="DL357" s="378"/>
      <c r="DM357" s="378"/>
      <c r="DN357" s="378"/>
      <c r="DO357" s="378"/>
      <c r="DP357" s="378"/>
      <c r="DQ357" s="378"/>
      <c r="DR357" s="378"/>
      <c r="DS357" s="378"/>
      <c r="DT357" s="378"/>
      <c r="DU357" s="378"/>
      <c r="DV357" s="378"/>
      <c r="DW357" s="378"/>
      <c r="DX357" s="378"/>
      <c r="DY357" s="378"/>
      <c r="DZ357" s="378"/>
      <c r="EA357" s="378"/>
      <c r="EB357" s="378"/>
      <c r="EC357" s="378"/>
      <c r="ED357" s="378"/>
      <c r="EE357" s="378"/>
    </row>
    <row r="358" spans="1:135" s="389" customFormat="1" ht="22" customHeight="1">
      <c r="B358" s="713"/>
      <c r="C358" s="713"/>
      <c r="D358" s="713"/>
      <c r="E358" s="244"/>
      <c r="F358" s="353"/>
      <c r="G358" s="306" t="s">
        <v>528</v>
      </c>
      <c r="H358" s="306"/>
      <c r="I358" s="306"/>
      <c r="J358" s="306"/>
      <c r="K358" s="306"/>
      <c r="L358" s="345" t="s">
        <v>529</v>
      </c>
      <c r="M358" s="306" t="s">
        <v>528</v>
      </c>
      <c r="N358" s="306"/>
      <c r="O358" s="306"/>
      <c r="P358" s="306"/>
      <c r="Q358" s="306"/>
      <c r="R358" s="345" t="s">
        <v>529</v>
      </c>
      <c r="S358" s="307"/>
      <c r="T358" s="1286" t="s">
        <v>1604</v>
      </c>
      <c r="U358" s="1286"/>
      <c r="V358" s="1286"/>
      <c r="W358" s="1286"/>
      <c r="X358" s="1286"/>
      <c r="Y358" s="1286"/>
      <c r="Z358" s="1286"/>
      <c r="AA358" s="1320" t="s">
        <v>529</v>
      </c>
      <c r="AB358" s="1320"/>
      <c r="AC358" s="244"/>
      <c r="AD358" s="244"/>
      <c r="AE358" s="372"/>
      <c r="AH358" s="667"/>
      <c r="AI358" s="721" t="str">
        <f>IF($AI$343="","",EQUIPMENT!$J15)</f>
        <v/>
      </c>
      <c r="AJ358" s="721"/>
      <c r="AK358" s="721"/>
      <c r="AL358" s="721"/>
      <c r="AM358" s="721"/>
      <c r="AN358" s="721"/>
      <c r="AO358" s="722" t="str">
        <f>IF($AI358="","",VLOOKUP($AI358,EQUIPMENT_TABLE,2,FALSE))</f>
        <v/>
      </c>
      <c r="AP358" s="723" t="str">
        <f>IF($AI358="","",VLOOKUP($AI358,EQUIPMENT_TABLE,3,FALSE))</f>
        <v/>
      </c>
      <c r="AQ358" s="724" t="str">
        <f>IF($AI358="","",VLOOKUP($AI358,EQUIPMENT_TABLE,4,FALSE))</f>
        <v/>
      </c>
      <c r="AS358" s="378"/>
      <c r="AT358" s="378"/>
      <c r="AU358" s="378"/>
      <c r="AV358" s="378"/>
      <c r="AW358" s="378"/>
      <c r="AX358" s="378"/>
      <c r="AY358" s="378"/>
      <c r="AZ358" s="378"/>
      <c r="BA358" s="378"/>
      <c r="BB358" s="378"/>
      <c r="BC358" s="378"/>
      <c r="BD358" s="378"/>
      <c r="BE358" s="378"/>
      <c r="BF358" s="378"/>
      <c r="BG358" s="378"/>
      <c r="BH358" s="378"/>
      <c r="BI358" s="378"/>
      <c r="BJ358" s="378"/>
      <c r="BK358" s="378"/>
      <c r="BL358" s="378"/>
      <c r="BM358" s="378"/>
      <c r="BN358" s="378"/>
      <c r="BO358" s="378"/>
      <c r="BP358" s="378"/>
      <c r="BQ358" s="378"/>
      <c r="BR358" s="378"/>
      <c r="BS358" s="378"/>
      <c r="BT358" s="378"/>
      <c r="BU358" s="378"/>
      <c r="BV358" s="378"/>
      <c r="BW358" s="378"/>
      <c r="BX358" s="378"/>
      <c r="BY358" s="378"/>
      <c r="BZ358" s="378"/>
      <c r="CA358" s="378"/>
      <c r="CB358" s="378"/>
      <c r="CC358" s="378"/>
      <c r="CD358" s="378"/>
      <c r="CE358" s="378"/>
      <c r="CF358" s="378"/>
      <c r="CG358" s="378"/>
      <c r="CH358" s="378"/>
      <c r="CI358" s="378"/>
      <c r="CJ358" s="378"/>
      <c r="CK358" s="378"/>
      <c r="CL358" s="378"/>
      <c r="CM358" s="378"/>
      <c r="CN358" s="378"/>
      <c r="CO358" s="378"/>
      <c r="CP358" s="378"/>
      <c r="CQ358" s="378"/>
      <c r="CR358" s="378"/>
      <c r="CS358" s="378"/>
      <c r="CT358" s="378"/>
      <c r="CU358" s="378"/>
      <c r="CV358" s="378"/>
      <c r="CW358" s="378"/>
      <c r="CX358" s="378"/>
      <c r="CY358" s="378"/>
      <c r="CZ358" s="378"/>
      <c r="DA358" s="378"/>
      <c r="DB358" s="378"/>
      <c r="DC358" s="378"/>
      <c r="DD358" s="378"/>
      <c r="DE358" s="378"/>
      <c r="DF358" s="378"/>
      <c r="DG358" s="378"/>
      <c r="DH358" s="378"/>
      <c r="DI358" s="378"/>
      <c r="DJ358" s="378"/>
      <c r="DK358" s="378"/>
      <c r="DL358" s="378"/>
      <c r="DM358" s="378"/>
      <c r="DN358" s="378"/>
      <c r="DO358" s="378"/>
      <c r="DP358" s="378"/>
      <c r="DQ358" s="378"/>
      <c r="DR358" s="378"/>
      <c r="DS358" s="378"/>
      <c r="DT358" s="378"/>
      <c r="DU358" s="378"/>
      <c r="DV358" s="378"/>
      <c r="DW358" s="378"/>
      <c r="DX358" s="378"/>
      <c r="DY358" s="378"/>
      <c r="DZ358" s="378"/>
      <c r="EA358" s="378"/>
      <c r="EB358" s="378"/>
      <c r="EC358" s="378"/>
      <c r="ED358" s="378"/>
      <c r="EE358" s="378"/>
    </row>
    <row r="359" spans="1:135" s="389" customFormat="1" ht="23" customHeight="1">
      <c r="B359" s="713"/>
      <c r="C359" s="713"/>
      <c r="D359" s="713"/>
      <c r="E359" s="244"/>
      <c r="F359" s="353"/>
      <c r="G359" s="1287"/>
      <c r="H359" s="1288"/>
      <c r="I359" s="1288"/>
      <c r="J359" s="1288"/>
      <c r="K359" s="1288"/>
      <c r="L359" s="526"/>
      <c r="M359" s="1296"/>
      <c r="N359" s="1288"/>
      <c r="O359" s="1288"/>
      <c r="P359" s="1288"/>
      <c r="Q359" s="1288"/>
      <c r="R359" s="527"/>
      <c r="S359" s="275">
        <v>1</v>
      </c>
      <c r="T359" s="1287"/>
      <c r="U359" s="1288"/>
      <c r="V359" s="1288"/>
      <c r="W359" s="1288"/>
      <c r="X359" s="1288"/>
      <c r="Y359" s="1288"/>
      <c r="Z359" s="1289"/>
      <c r="AA359" s="1318"/>
      <c r="AB359" s="1319"/>
      <c r="AC359" s="244"/>
      <c r="AD359" s="244"/>
      <c r="AE359" s="372"/>
      <c r="AH359" s="667"/>
      <c r="AI359" s="721" t="str">
        <f>IF($AI$343="","",EQUIPMENT!$J16)</f>
        <v/>
      </c>
      <c r="AJ359" s="721"/>
      <c r="AK359" s="721"/>
      <c r="AL359" s="721"/>
      <c r="AM359" s="721"/>
      <c r="AN359" s="721"/>
      <c r="AO359" s="722" t="str">
        <f>IF($AI359="","",VLOOKUP($AI359,EQUIPMENT_TABLE,2,FALSE))</f>
        <v/>
      </c>
      <c r="AP359" s="723" t="str">
        <f>IF($AI359="","",VLOOKUP($AI359,EQUIPMENT_TABLE,3,FALSE))</f>
        <v/>
      </c>
      <c r="AQ359" s="724" t="str">
        <f>IF($AI359="","",VLOOKUP($AI359,EQUIPMENT_TABLE,4,FALSE))</f>
        <v/>
      </c>
      <c r="AS359" s="378"/>
      <c r="AT359" s="378"/>
      <c r="AU359" s="378"/>
      <c r="AV359" s="378"/>
      <c r="AW359" s="378"/>
      <c r="AX359" s="378"/>
      <c r="AY359" s="378"/>
      <c r="AZ359" s="378"/>
      <c r="BA359" s="378"/>
      <c r="BB359" s="378"/>
      <c r="BC359" s="378"/>
      <c r="BD359" s="378"/>
      <c r="BE359" s="378"/>
      <c r="BF359" s="378"/>
      <c r="BG359" s="378"/>
      <c r="BH359" s="378"/>
      <c r="BI359" s="378"/>
      <c r="BJ359" s="378"/>
      <c r="BK359" s="378"/>
      <c r="BL359" s="378"/>
      <c r="BM359" s="378"/>
      <c r="BN359" s="378"/>
      <c r="BO359" s="378"/>
      <c r="BP359" s="378"/>
      <c r="BQ359" s="378"/>
      <c r="BR359" s="378"/>
      <c r="BS359" s="378"/>
      <c r="BT359" s="378"/>
      <c r="BU359" s="378"/>
      <c r="BV359" s="378"/>
      <c r="BW359" s="378"/>
      <c r="BX359" s="378"/>
      <c r="BY359" s="378"/>
      <c r="BZ359" s="378"/>
      <c r="CA359" s="378"/>
      <c r="CB359" s="378"/>
      <c r="CC359" s="378"/>
      <c r="CD359" s="378"/>
      <c r="CE359" s="378"/>
      <c r="CF359" s="378"/>
      <c r="CG359" s="378"/>
      <c r="CH359" s="378"/>
      <c r="CI359" s="378"/>
      <c r="CJ359" s="378"/>
      <c r="CK359" s="378"/>
      <c r="CL359" s="378"/>
      <c r="CM359" s="378"/>
      <c r="CN359" s="378"/>
      <c r="CO359" s="378"/>
      <c r="CP359" s="378"/>
      <c r="CQ359" s="378"/>
      <c r="CR359" s="378"/>
      <c r="CS359" s="378"/>
      <c r="CT359" s="378"/>
      <c r="CU359" s="378"/>
      <c r="CV359" s="378"/>
      <c r="CW359" s="378"/>
      <c r="CX359" s="378"/>
      <c r="CY359" s="378"/>
      <c r="CZ359" s="378"/>
      <c r="DA359" s="378"/>
      <c r="DB359" s="378"/>
      <c r="DC359" s="378"/>
      <c r="DD359" s="378"/>
      <c r="DE359" s="378"/>
      <c r="DF359" s="378"/>
      <c r="DG359" s="378"/>
      <c r="DH359" s="378"/>
      <c r="DI359" s="378"/>
      <c r="DJ359" s="378"/>
      <c r="DK359" s="378"/>
      <c r="DL359" s="378"/>
      <c r="DM359" s="378"/>
      <c r="DN359" s="378"/>
      <c r="DO359" s="378"/>
      <c r="DP359" s="378"/>
      <c r="DQ359" s="378"/>
      <c r="DR359" s="378"/>
      <c r="DS359" s="378"/>
      <c r="DT359" s="378"/>
      <c r="DU359" s="378"/>
      <c r="DV359" s="378"/>
      <c r="DW359" s="378"/>
      <c r="DX359" s="378"/>
      <c r="DY359" s="378"/>
      <c r="DZ359" s="378"/>
      <c r="EA359" s="378"/>
      <c r="EB359" s="378"/>
      <c r="EC359" s="378"/>
      <c r="ED359" s="378"/>
      <c r="EE359" s="378"/>
    </row>
    <row r="360" spans="1:135" s="389" customFormat="1" ht="23" customHeight="1">
      <c r="B360" s="713"/>
      <c r="C360" s="713"/>
      <c r="D360" s="713"/>
      <c r="E360" s="244"/>
      <c r="F360" s="353"/>
      <c r="G360" s="1258"/>
      <c r="H360" s="1259"/>
      <c r="I360" s="1259"/>
      <c r="J360" s="1259"/>
      <c r="K360" s="1259"/>
      <c r="L360" s="522"/>
      <c r="M360" s="1260"/>
      <c r="N360" s="1259"/>
      <c r="O360" s="1259"/>
      <c r="P360" s="1259"/>
      <c r="Q360" s="1259"/>
      <c r="R360" s="528"/>
      <c r="S360" s="275">
        <v>2</v>
      </c>
      <c r="T360" s="1258"/>
      <c r="U360" s="1259"/>
      <c r="V360" s="1259"/>
      <c r="W360" s="1259"/>
      <c r="X360" s="1259"/>
      <c r="Y360" s="1259"/>
      <c r="Z360" s="1264"/>
      <c r="AA360" s="1324"/>
      <c r="AB360" s="1325"/>
      <c r="AC360" s="244"/>
      <c r="AD360" s="244"/>
      <c r="AE360" s="372"/>
      <c r="AH360" s="667"/>
      <c r="AI360" s="721" t="str">
        <f>IF($AI$343="","",EQUIPMENT!$J17)</f>
        <v/>
      </c>
      <c r="AJ360" s="721"/>
      <c r="AK360" s="721"/>
      <c r="AL360" s="721"/>
      <c r="AM360" s="721"/>
      <c r="AN360" s="721"/>
      <c r="AO360" s="722" t="str">
        <f>IF($AI360="","",VLOOKUP($AI360,EQUIPMENT_TABLE,2,FALSE))</f>
        <v/>
      </c>
      <c r="AP360" s="723" t="str">
        <f>IF($AI360="","",VLOOKUP($AI360,EQUIPMENT_TABLE,3,FALSE))</f>
        <v/>
      </c>
      <c r="AQ360" s="724" t="str">
        <f>IF($AI360="","",VLOOKUP($AI360,EQUIPMENT_TABLE,4,FALSE))</f>
        <v/>
      </c>
      <c r="AS360" s="378"/>
      <c r="AT360" s="378"/>
      <c r="AU360" s="378"/>
      <c r="AV360" s="378"/>
      <c r="AW360" s="378"/>
      <c r="AX360" s="378"/>
      <c r="AY360" s="378"/>
      <c r="AZ360" s="378"/>
      <c r="BA360" s="378"/>
      <c r="BB360" s="378"/>
      <c r="BC360" s="378"/>
      <c r="BD360" s="378"/>
      <c r="BE360" s="378"/>
      <c r="BF360" s="378"/>
      <c r="BG360" s="378"/>
      <c r="BH360" s="378"/>
      <c r="BI360" s="378"/>
      <c r="BJ360" s="378"/>
      <c r="BK360" s="378"/>
      <c r="BL360" s="378"/>
      <c r="BM360" s="378"/>
      <c r="BN360" s="378"/>
      <c r="BO360" s="378"/>
      <c r="BP360" s="378"/>
      <c r="BQ360" s="378"/>
      <c r="BR360" s="378"/>
      <c r="BS360" s="378"/>
      <c r="BT360" s="378"/>
      <c r="BU360" s="378"/>
      <c r="BV360" s="378"/>
      <c r="BW360" s="378"/>
      <c r="BX360" s="378"/>
      <c r="BY360" s="378"/>
      <c r="BZ360" s="378"/>
      <c r="CA360" s="378"/>
      <c r="CB360" s="378"/>
      <c r="CC360" s="378"/>
      <c r="CD360" s="378"/>
      <c r="CE360" s="378"/>
      <c r="CF360" s="378"/>
      <c r="CG360" s="378"/>
      <c r="CH360" s="378"/>
      <c r="CI360" s="378"/>
      <c r="CJ360" s="378"/>
      <c r="CK360" s="378"/>
      <c r="CL360" s="378"/>
      <c r="CM360" s="378"/>
      <c r="CN360" s="378"/>
      <c r="CO360" s="378"/>
      <c r="CP360" s="378"/>
      <c r="CQ360" s="378"/>
      <c r="CR360" s="378"/>
      <c r="CS360" s="378"/>
      <c r="CT360" s="378"/>
      <c r="CU360" s="378"/>
      <c r="CV360" s="378"/>
      <c r="CW360" s="378"/>
      <c r="CX360" s="378"/>
      <c r="CY360" s="378"/>
      <c r="CZ360" s="378"/>
      <c r="DA360" s="378"/>
      <c r="DB360" s="378"/>
      <c r="DC360" s="378"/>
      <c r="DD360" s="378"/>
      <c r="DE360" s="378"/>
      <c r="DF360" s="378"/>
      <c r="DG360" s="378"/>
      <c r="DH360" s="378"/>
      <c r="DI360" s="378"/>
      <c r="DJ360" s="378"/>
      <c r="DK360" s="378"/>
      <c r="DL360" s="378"/>
      <c r="DM360" s="378"/>
      <c r="DN360" s="378"/>
      <c r="DO360" s="378"/>
      <c r="DP360" s="378"/>
      <c r="DQ360" s="378"/>
      <c r="DR360" s="378"/>
      <c r="DS360" s="378"/>
      <c r="DT360" s="378"/>
      <c r="DU360" s="378"/>
      <c r="DV360" s="378"/>
      <c r="DW360" s="378"/>
      <c r="DX360" s="378"/>
      <c r="DY360" s="378"/>
      <c r="DZ360" s="378"/>
      <c r="EA360" s="378"/>
      <c r="EB360" s="378"/>
      <c r="EC360" s="378"/>
      <c r="ED360" s="378"/>
      <c r="EE360" s="378"/>
    </row>
    <row r="361" spans="1:135" s="389" customFormat="1" ht="23" customHeight="1">
      <c r="B361" s="713"/>
      <c r="C361" s="713"/>
      <c r="D361" s="713"/>
      <c r="E361" s="244"/>
      <c r="F361" s="353"/>
      <c r="G361" s="1258"/>
      <c r="H361" s="1259"/>
      <c r="I361" s="1259"/>
      <c r="J361" s="1259"/>
      <c r="K361" s="1259"/>
      <c r="L361" s="522"/>
      <c r="M361" s="1260"/>
      <c r="N361" s="1259"/>
      <c r="O361" s="1259"/>
      <c r="P361" s="1259"/>
      <c r="Q361" s="1259"/>
      <c r="R361" s="528"/>
      <c r="S361" s="275">
        <v>3</v>
      </c>
      <c r="T361" s="1258"/>
      <c r="U361" s="1259"/>
      <c r="V361" s="1259"/>
      <c r="W361" s="1259"/>
      <c r="X361" s="1259"/>
      <c r="Y361" s="1259"/>
      <c r="Z361" s="1264"/>
      <c r="AA361" s="1324"/>
      <c r="AB361" s="1325"/>
      <c r="AC361" s="244"/>
      <c r="AD361" s="244"/>
      <c r="AE361" s="372"/>
      <c r="AH361" s="667"/>
      <c r="AI361" s="721" t="str">
        <f>IF($AI$343="","",EQUIPMENT!$J19)</f>
        <v/>
      </c>
      <c r="AJ361" s="721"/>
      <c r="AK361" s="721"/>
      <c r="AL361" s="721"/>
      <c r="AM361" s="721"/>
      <c r="AN361" s="721"/>
      <c r="AO361" s="722" t="str">
        <f t="shared" si="34"/>
        <v/>
      </c>
      <c r="AP361" s="723" t="str">
        <f t="shared" si="35"/>
        <v/>
      </c>
      <c r="AQ361" s="724" t="str">
        <f t="shared" si="36"/>
        <v/>
      </c>
      <c r="AS361" s="378"/>
      <c r="AT361" s="378"/>
      <c r="AU361" s="378"/>
      <c r="AV361" s="378"/>
      <c r="AW361" s="378"/>
      <c r="AX361" s="378"/>
      <c r="AY361" s="378"/>
      <c r="AZ361" s="378"/>
      <c r="BA361" s="378"/>
      <c r="BB361" s="378"/>
      <c r="BC361" s="378"/>
      <c r="BD361" s="378"/>
      <c r="BE361" s="378"/>
      <c r="BF361" s="378"/>
      <c r="BG361" s="378"/>
      <c r="BH361" s="378"/>
      <c r="BI361" s="378"/>
      <c r="BJ361" s="378"/>
      <c r="BK361" s="378"/>
      <c r="BL361" s="378"/>
      <c r="BM361" s="378"/>
      <c r="BN361" s="378"/>
      <c r="BO361" s="378"/>
      <c r="BP361" s="378"/>
      <c r="BQ361" s="378"/>
      <c r="BR361" s="378"/>
      <c r="BS361" s="378"/>
      <c r="BT361" s="378"/>
      <c r="BU361" s="378"/>
      <c r="BV361" s="378"/>
      <c r="BW361" s="378"/>
      <c r="BX361" s="378"/>
      <c r="BY361" s="378"/>
      <c r="BZ361" s="378"/>
      <c r="CA361" s="378"/>
      <c r="CB361" s="378"/>
      <c r="CC361" s="378"/>
      <c r="CD361" s="378"/>
      <c r="CE361" s="378"/>
      <c r="CF361" s="378"/>
      <c r="CG361" s="378"/>
      <c r="CH361" s="378"/>
      <c r="CI361" s="378"/>
      <c r="CJ361" s="378"/>
      <c r="CK361" s="378"/>
      <c r="CL361" s="378"/>
      <c r="CM361" s="378"/>
      <c r="CN361" s="378"/>
      <c r="CO361" s="378"/>
      <c r="CP361" s="378"/>
      <c r="CQ361" s="378"/>
      <c r="CR361" s="378"/>
      <c r="CS361" s="378"/>
      <c r="CT361" s="378"/>
      <c r="CU361" s="378"/>
      <c r="CV361" s="378"/>
      <c r="CW361" s="378"/>
      <c r="CX361" s="378"/>
      <c r="CY361" s="378"/>
      <c r="CZ361" s="378"/>
      <c r="DA361" s="378"/>
      <c r="DB361" s="378"/>
      <c r="DC361" s="378"/>
      <c r="DD361" s="378"/>
      <c r="DE361" s="378"/>
      <c r="DF361" s="378"/>
      <c r="DG361" s="378"/>
      <c r="DH361" s="378"/>
      <c r="DI361" s="378"/>
      <c r="DJ361" s="378"/>
      <c r="DK361" s="378"/>
      <c r="DL361" s="378"/>
      <c r="DM361" s="378"/>
      <c r="DN361" s="378"/>
      <c r="DO361" s="378"/>
      <c r="DP361" s="378"/>
      <c r="DQ361" s="378"/>
      <c r="DR361" s="378"/>
      <c r="DS361" s="378"/>
      <c r="DT361" s="378"/>
      <c r="DU361" s="378"/>
      <c r="DV361" s="378"/>
      <c r="DW361" s="378"/>
      <c r="DX361" s="378"/>
      <c r="DY361" s="378"/>
      <c r="DZ361" s="378"/>
      <c r="EA361" s="378"/>
      <c r="EB361" s="378"/>
      <c r="EC361" s="378"/>
      <c r="ED361" s="378"/>
      <c r="EE361" s="378"/>
    </row>
    <row r="362" spans="1:135" s="389" customFormat="1" ht="23" customHeight="1">
      <c r="B362" s="713"/>
      <c r="C362" s="713"/>
      <c r="D362" s="713"/>
      <c r="E362" s="244"/>
      <c r="F362" s="353"/>
      <c r="G362" s="1258"/>
      <c r="H362" s="1259"/>
      <c r="I362" s="1259"/>
      <c r="J362" s="1259"/>
      <c r="K362" s="1259"/>
      <c r="L362" s="522"/>
      <c r="M362" s="1260"/>
      <c r="N362" s="1259"/>
      <c r="O362" s="1259"/>
      <c r="P362" s="1259"/>
      <c r="Q362" s="1259"/>
      <c r="R362" s="528"/>
      <c r="S362" s="275">
        <v>4</v>
      </c>
      <c r="T362" s="1258"/>
      <c r="U362" s="1259"/>
      <c r="V362" s="1259"/>
      <c r="W362" s="1259"/>
      <c r="X362" s="1259"/>
      <c r="Y362" s="1259"/>
      <c r="Z362" s="1264"/>
      <c r="AA362" s="1324"/>
      <c r="AB362" s="1325"/>
      <c r="AC362" s="244"/>
      <c r="AD362" s="244"/>
      <c r="AE362" s="372"/>
      <c r="AH362" s="667"/>
      <c r="AI362" s="721" t="str">
        <f>IF($AI$343="","",EQUIPMENT!$J20)</f>
        <v/>
      </c>
      <c r="AJ362" s="721"/>
      <c r="AK362" s="721"/>
      <c r="AL362" s="721"/>
      <c r="AM362" s="721"/>
      <c r="AN362" s="721"/>
      <c r="AO362" s="722" t="str">
        <f t="shared" si="34"/>
        <v/>
      </c>
      <c r="AP362" s="723" t="str">
        <f t="shared" si="35"/>
        <v/>
      </c>
      <c r="AQ362" s="724" t="str">
        <f t="shared" si="36"/>
        <v/>
      </c>
      <c r="AS362" s="378"/>
      <c r="AT362" s="378"/>
      <c r="AU362" s="378"/>
      <c r="AV362" s="378"/>
      <c r="AW362" s="378"/>
      <c r="AX362" s="378"/>
      <c r="AY362" s="378"/>
      <c r="AZ362" s="378"/>
      <c r="BA362" s="378"/>
      <c r="BB362" s="378"/>
      <c r="BC362" s="378"/>
      <c r="BD362" s="378"/>
      <c r="BE362" s="378"/>
      <c r="BF362" s="378"/>
      <c r="BG362" s="378"/>
      <c r="BH362" s="378"/>
      <c r="BI362" s="378"/>
      <c r="BJ362" s="378"/>
      <c r="BK362" s="378"/>
      <c r="BL362" s="378"/>
      <c r="BM362" s="378"/>
      <c r="BN362" s="378"/>
      <c r="BO362" s="378"/>
      <c r="BP362" s="378"/>
      <c r="BQ362" s="378"/>
      <c r="BR362" s="378"/>
      <c r="BS362" s="378"/>
      <c r="BT362" s="378"/>
      <c r="BU362" s="378"/>
      <c r="BV362" s="378"/>
      <c r="BW362" s="378"/>
      <c r="BX362" s="378"/>
      <c r="BY362" s="378"/>
      <c r="BZ362" s="378"/>
      <c r="CA362" s="378"/>
      <c r="CB362" s="378"/>
      <c r="CC362" s="378"/>
      <c r="CD362" s="378"/>
      <c r="CE362" s="378"/>
      <c r="CF362" s="378"/>
      <c r="CG362" s="378"/>
      <c r="CH362" s="378"/>
      <c r="CI362" s="378"/>
      <c r="CJ362" s="378"/>
      <c r="CK362" s="378"/>
      <c r="CL362" s="378"/>
      <c r="CM362" s="378"/>
      <c r="CN362" s="378"/>
      <c r="CO362" s="378"/>
      <c r="CP362" s="378"/>
      <c r="CQ362" s="378"/>
      <c r="CR362" s="378"/>
      <c r="CS362" s="378"/>
      <c r="CT362" s="378"/>
      <c r="CU362" s="378"/>
      <c r="CV362" s="378"/>
      <c r="CW362" s="378"/>
      <c r="CX362" s="378"/>
      <c r="CY362" s="378"/>
      <c r="CZ362" s="378"/>
      <c r="DA362" s="378"/>
      <c r="DB362" s="378"/>
      <c r="DC362" s="378"/>
      <c r="DD362" s="378"/>
      <c r="DE362" s="378"/>
      <c r="DF362" s="378"/>
      <c r="DG362" s="378"/>
      <c r="DH362" s="378"/>
      <c r="DI362" s="378"/>
      <c r="DJ362" s="378"/>
      <c r="DK362" s="378"/>
      <c r="DL362" s="378"/>
      <c r="DM362" s="378"/>
      <c r="DN362" s="378"/>
      <c r="DO362" s="378"/>
      <c r="DP362" s="378"/>
      <c r="DQ362" s="378"/>
      <c r="DR362" s="378"/>
      <c r="DS362" s="378"/>
      <c r="DT362" s="378"/>
      <c r="DU362" s="378"/>
      <c r="DV362" s="378"/>
      <c r="DW362" s="378"/>
      <c r="DX362" s="378"/>
      <c r="DY362" s="378"/>
      <c r="DZ362" s="378"/>
      <c r="EA362" s="378"/>
      <c r="EB362" s="378"/>
      <c r="EC362" s="378"/>
      <c r="ED362" s="378"/>
      <c r="EE362" s="378"/>
    </row>
    <row r="363" spans="1:135" s="389" customFormat="1" ht="23" customHeight="1">
      <c r="B363" s="713"/>
      <c r="C363" s="713"/>
      <c r="D363" s="713"/>
      <c r="E363" s="244"/>
      <c r="F363" s="353"/>
      <c r="G363" s="1258"/>
      <c r="H363" s="1259"/>
      <c r="I363" s="1259"/>
      <c r="J363" s="1259"/>
      <c r="K363" s="1259"/>
      <c r="L363" s="522"/>
      <c r="M363" s="1260"/>
      <c r="N363" s="1259"/>
      <c r="O363" s="1259"/>
      <c r="P363" s="1259"/>
      <c r="Q363" s="1259"/>
      <c r="R363" s="528"/>
      <c r="S363" s="275">
        <v>5</v>
      </c>
      <c r="T363" s="1258"/>
      <c r="U363" s="1259"/>
      <c r="V363" s="1259"/>
      <c r="W363" s="1259"/>
      <c r="X363" s="1259"/>
      <c r="Y363" s="1259"/>
      <c r="Z363" s="1264"/>
      <c r="AA363" s="1324"/>
      <c r="AB363" s="1325"/>
      <c r="AC363" s="244"/>
      <c r="AD363" s="244"/>
      <c r="AE363" s="372"/>
      <c r="AH363" s="667"/>
      <c r="AI363" s="721" t="str">
        <f>IF($AI$343="","",EQUIPMENT!$J21)</f>
        <v/>
      </c>
      <c r="AJ363" s="721"/>
      <c r="AK363" s="721"/>
      <c r="AL363" s="721"/>
      <c r="AM363" s="721"/>
      <c r="AN363" s="721"/>
      <c r="AO363" s="722" t="str">
        <f t="shared" si="34"/>
        <v/>
      </c>
      <c r="AP363" s="723" t="str">
        <f t="shared" si="35"/>
        <v/>
      </c>
      <c r="AQ363" s="724" t="str">
        <f t="shared" si="36"/>
        <v/>
      </c>
      <c r="AS363" s="378"/>
      <c r="AT363" s="378"/>
      <c r="AU363" s="378"/>
      <c r="AV363" s="378"/>
      <c r="AW363" s="378"/>
      <c r="AX363" s="378"/>
      <c r="AY363" s="378"/>
      <c r="AZ363" s="378"/>
      <c r="BA363" s="378"/>
      <c r="BB363" s="378"/>
      <c r="BC363" s="378"/>
      <c r="BD363" s="378"/>
      <c r="BE363" s="378"/>
      <c r="BF363" s="378"/>
      <c r="BG363" s="378"/>
      <c r="BH363" s="378"/>
      <c r="BI363" s="378"/>
      <c r="BJ363" s="378"/>
      <c r="BK363" s="378"/>
      <c r="BL363" s="378"/>
      <c r="BM363" s="378"/>
      <c r="BN363" s="378"/>
      <c r="BO363" s="378"/>
      <c r="BP363" s="378"/>
      <c r="BQ363" s="378"/>
      <c r="BR363" s="378"/>
      <c r="BS363" s="378"/>
      <c r="BT363" s="378"/>
      <c r="BU363" s="378"/>
      <c r="BV363" s="378"/>
      <c r="BW363" s="378"/>
      <c r="BX363" s="378"/>
      <c r="BY363" s="378"/>
      <c r="BZ363" s="378"/>
      <c r="CA363" s="378"/>
      <c r="CB363" s="378"/>
      <c r="CC363" s="378"/>
      <c r="CD363" s="378"/>
      <c r="CE363" s="378"/>
      <c r="CF363" s="378"/>
      <c r="CG363" s="378"/>
      <c r="CH363" s="378"/>
      <c r="CI363" s="378"/>
      <c r="CJ363" s="378"/>
      <c r="CK363" s="378"/>
      <c r="CL363" s="378"/>
      <c r="CM363" s="378"/>
      <c r="CN363" s="378"/>
      <c r="CO363" s="378"/>
      <c r="CP363" s="378"/>
      <c r="CQ363" s="378"/>
      <c r="CR363" s="378"/>
      <c r="CS363" s="378"/>
      <c r="CT363" s="378"/>
      <c r="CU363" s="378"/>
      <c r="CV363" s="378"/>
      <c r="CW363" s="378"/>
      <c r="CX363" s="378"/>
      <c r="CY363" s="378"/>
      <c r="CZ363" s="378"/>
      <c r="DA363" s="378"/>
      <c r="DB363" s="378"/>
      <c r="DC363" s="378"/>
      <c r="DD363" s="378"/>
      <c r="DE363" s="378"/>
      <c r="DF363" s="378"/>
      <c r="DG363" s="378"/>
      <c r="DH363" s="378"/>
      <c r="DI363" s="378"/>
      <c r="DJ363" s="378"/>
      <c r="DK363" s="378"/>
      <c r="DL363" s="378"/>
      <c r="DM363" s="378"/>
      <c r="DN363" s="378"/>
      <c r="DO363" s="378"/>
      <c r="DP363" s="378"/>
      <c r="DQ363" s="378"/>
      <c r="DR363" s="378"/>
      <c r="DS363" s="378"/>
      <c r="DT363" s="378"/>
      <c r="DU363" s="378"/>
      <c r="DV363" s="378"/>
      <c r="DW363" s="378"/>
      <c r="DX363" s="378"/>
      <c r="DY363" s="378"/>
      <c r="DZ363" s="378"/>
      <c r="EA363" s="378"/>
      <c r="EB363" s="378"/>
      <c r="EC363" s="378"/>
      <c r="ED363" s="378"/>
      <c r="EE363" s="378"/>
    </row>
    <row r="364" spans="1:135" s="389" customFormat="1" ht="23" customHeight="1">
      <c r="B364" s="713"/>
      <c r="C364" s="713"/>
      <c r="D364" s="713"/>
      <c r="E364" s="244"/>
      <c r="F364" s="353"/>
      <c r="G364" s="1258"/>
      <c r="H364" s="1259"/>
      <c r="I364" s="1259"/>
      <c r="J364" s="1259"/>
      <c r="K364" s="1259"/>
      <c r="L364" s="522"/>
      <c r="M364" s="1260"/>
      <c r="N364" s="1259"/>
      <c r="O364" s="1259"/>
      <c r="P364" s="1259"/>
      <c r="Q364" s="1259"/>
      <c r="R364" s="528"/>
      <c r="S364" s="275">
        <v>6</v>
      </c>
      <c r="T364" s="1258"/>
      <c r="U364" s="1259"/>
      <c r="V364" s="1259"/>
      <c r="W364" s="1259"/>
      <c r="X364" s="1259"/>
      <c r="Y364" s="1259"/>
      <c r="Z364" s="1264"/>
      <c r="AA364" s="1324"/>
      <c r="AB364" s="1325"/>
      <c r="AC364" s="244"/>
      <c r="AD364" s="244"/>
      <c r="AE364" s="372"/>
      <c r="AH364" s="667"/>
      <c r="AI364" s="721" t="str">
        <f>IF($AI$343="","",EQUIPMENT!$J22)</f>
        <v/>
      </c>
      <c r="AJ364" s="721"/>
      <c r="AK364" s="721"/>
      <c r="AL364" s="721"/>
      <c r="AM364" s="721"/>
      <c r="AN364" s="721"/>
      <c r="AO364" s="722" t="str">
        <f t="shared" si="34"/>
        <v/>
      </c>
      <c r="AP364" s="723" t="str">
        <f t="shared" si="35"/>
        <v/>
      </c>
      <c r="AQ364" s="724" t="str">
        <f t="shared" si="36"/>
        <v/>
      </c>
      <c r="AS364" s="378"/>
      <c r="AT364" s="378"/>
      <c r="AU364" s="378"/>
      <c r="AV364" s="378"/>
      <c r="AW364" s="378"/>
      <c r="AX364" s="378"/>
      <c r="AY364" s="378"/>
      <c r="AZ364" s="378"/>
      <c r="BA364" s="378"/>
      <c r="BB364" s="378"/>
      <c r="BC364" s="378"/>
      <c r="BD364" s="378"/>
      <c r="BE364" s="378"/>
      <c r="BF364" s="378"/>
      <c r="BG364" s="378"/>
      <c r="BH364" s="378"/>
      <c r="BI364" s="378"/>
      <c r="BJ364" s="378"/>
      <c r="BK364" s="378"/>
      <c r="BL364" s="378"/>
      <c r="BM364" s="378"/>
      <c r="BN364" s="378"/>
      <c r="BO364" s="378"/>
      <c r="BP364" s="378"/>
      <c r="BQ364" s="378"/>
      <c r="BR364" s="378"/>
      <c r="BS364" s="378"/>
      <c r="BT364" s="378"/>
      <c r="BU364" s="378"/>
      <c r="BV364" s="378"/>
      <c r="BW364" s="378"/>
      <c r="BX364" s="378"/>
      <c r="BY364" s="378"/>
      <c r="BZ364" s="378"/>
      <c r="CA364" s="378"/>
      <c r="CB364" s="378"/>
      <c r="CC364" s="378"/>
      <c r="CD364" s="378"/>
      <c r="CE364" s="378"/>
      <c r="CF364" s="378"/>
      <c r="CG364" s="378"/>
      <c r="CH364" s="378"/>
      <c r="CI364" s="378"/>
      <c r="CJ364" s="378"/>
      <c r="CK364" s="378"/>
      <c r="CL364" s="378"/>
      <c r="CM364" s="378"/>
      <c r="CN364" s="378"/>
      <c r="CO364" s="378"/>
      <c r="CP364" s="378"/>
      <c r="CQ364" s="378"/>
      <c r="CR364" s="378"/>
      <c r="CS364" s="378"/>
      <c r="CT364" s="378"/>
      <c r="CU364" s="378"/>
      <c r="CV364" s="378"/>
      <c r="CW364" s="378"/>
      <c r="CX364" s="378"/>
      <c r="CY364" s="378"/>
      <c r="CZ364" s="378"/>
      <c r="DA364" s="378"/>
      <c r="DB364" s="378"/>
      <c r="DC364" s="378"/>
      <c r="DD364" s="378"/>
      <c r="DE364" s="378"/>
      <c r="DF364" s="378"/>
      <c r="DG364" s="378"/>
      <c r="DH364" s="378"/>
      <c r="DI364" s="378"/>
      <c r="DJ364" s="378"/>
      <c r="DK364" s="378"/>
      <c r="DL364" s="378"/>
      <c r="DM364" s="378"/>
      <c r="DN364" s="378"/>
      <c r="DO364" s="378"/>
      <c r="DP364" s="378"/>
      <c r="DQ364" s="378"/>
      <c r="DR364" s="378"/>
      <c r="DS364" s="378"/>
      <c r="DT364" s="378"/>
      <c r="DU364" s="378"/>
      <c r="DV364" s="378"/>
      <c r="DW364" s="378"/>
      <c r="DX364" s="378"/>
      <c r="DY364" s="378"/>
      <c r="DZ364" s="378"/>
      <c r="EA364" s="378"/>
      <c r="EB364" s="378"/>
      <c r="EC364" s="378"/>
      <c r="ED364" s="378"/>
      <c r="EE364" s="378"/>
    </row>
    <row r="365" spans="1:135" s="389" customFormat="1" ht="23" customHeight="1">
      <c r="B365" s="713"/>
      <c r="C365" s="713"/>
      <c r="D365" s="713"/>
      <c r="E365" s="244"/>
      <c r="F365" s="353"/>
      <c r="G365" s="1258"/>
      <c r="H365" s="1259"/>
      <c r="I365" s="1259"/>
      <c r="J365" s="1259"/>
      <c r="K365" s="1259"/>
      <c r="L365" s="522"/>
      <c r="M365" s="1260"/>
      <c r="N365" s="1259"/>
      <c r="O365" s="1259"/>
      <c r="P365" s="1259"/>
      <c r="Q365" s="1259"/>
      <c r="R365" s="528"/>
      <c r="S365" s="275">
        <v>7</v>
      </c>
      <c r="T365" s="1258"/>
      <c r="U365" s="1259"/>
      <c r="V365" s="1259"/>
      <c r="W365" s="1259"/>
      <c r="X365" s="1259"/>
      <c r="Y365" s="1259"/>
      <c r="Z365" s="1264"/>
      <c r="AA365" s="1324"/>
      <c r="AB365" s="1325"/>
      <c r="AC365" s="244"/>
      <c r="AD365" s="244"/>
      <c r="AE365" s="372"/>
      <c r="AH365" s="667"/>
      <c r="AI365" s="377"/>
      <c r="AJ365" s="377"/>
      <c r="AK365" s="377"/>
      <c r="AL365" s="377"/>
      <c r="AM365" s="378"/>
      <c r="AN365" s="378"/>
      <c r="AO365" s="378"/>
      <c r="AP365" s="378"/>
      <c r="AQ365" s="378"/>
      <c r="AR365" s="378"/>
      <c r="AS365" s="378"/>
      <c r="AT365" s="378"/>
      <c r="AU365" s="378"/>
      <c r="AV365" s="378"/>
      <c r="AW365" s="378"/>
      <c r="AX365" s="378"/>
      <c r="AY365" s="378"/>
      <c r="AZ365" s="378"/>
      <c r="BA365" s="378"/>
      <c r="BB365" s="378"/>
      <c r="BC365" s="378"/>
      <c r="BD365" s="378"/>
      <c r="BE365" s="378"/>
      <c r="BF365" s="378"/>
      <c r="BG365" s="378"/>
      <c r="BH365" s="378"/>
      <c r="BI365" s="378"/>
      <c r="BJ365" s="378"/>
      <c r="BK365" s="378"/>
      <c r="BL365" s="378"/>
      <c r="BM365" s="378"/>
      <c r="BN365" s="378"/>
      <c r="BO365" s="378"/>
      <c r="BP365" s="378"/>
      <c r="BQ365" s="378"/>
      <c r="BR365" s="378"/>
      <c r="BS365" s="378"/>
      <c r="BT365" s="378"/>
      <c r="BU365" s="378"/>
      <c r="BV365" s="378"/>
      <c r="BW365" s="378"/>
      <c r="BX365" s="378"/>
      <c r="BY365" s="378"/>
      <c r="BZ365" s="378"/>
      <c r="CA365" s="378"/>
      <c r="CB365" s="378"/>
      <c r="CC365" s="378"/>
      <c r="CD365" s="378"/>
      <c r="CE365" s="378"/>
      <c r="CF365" s="378"/>
      <c r="CG365" s="378"/>
      <c r="CH365" s="378"/>
      <c r="CI365" s="378"/>
      <c r="CJ365" s="378"/>
      <c r="CK365" s="378"/>
      <c r="CL365" s="378"/>
      <c r="CM365" s="378"/>
      <c r="CN365" s="378"/>
      <c r="CO365" s="378"/>
      <c r="CP365" s="378"/>
      <c r="CQ365" s="378"/>
      <c r="CR365" s="378"/>
      <c r="CS365" s="378"/>
      <c r="CT365" s="378"/>
      <c r="CU365" s="378"/>
      <c r="CV365" s="378"/>
      <c r="CW365" s="378"/>
      <c r="CX365" s="378"/>
      <c r="CY365" s="378"/>
      <c r="CZ365" s="378"/>
      <c r="DA365" s="378"/>
      <c r="DB365" s="378"/>
      <c r="DC365" s="378"/>
      <c r="DD365" s="378"/>
      <c r="DE365" s="378"/>
      <c r="DF365" s="378"/>
      <c r="DG365" s="378"/>
      <c r="DH365" s="378"/>
      <c r="DI365" s="378"/>
      <c r="DJ365" s="378"/>
      <c r="DK365" s="378"/>
      <c r="DL365" s="378"/>
      <c r="DM365" s="378"/>
      <c r="DN365" s="378"/>
      <c r="DO365" s="378"/>
      <c r="DP365" s="378"/>
      <c r="DQ365" s="378"/>
      <c r="DR365" s="378"/>
      <c r="DS365" s="378"/>
      <c r="DT365" s="378"/>
      <c r="DU365" s="378"/>
      <c r="DV365" s="378"/>
      <c r="DW365" s="378"/>
      <c r="DX365" s="378"/>
      <c r="DY365" s="378"/>
      <c r="DZ365" s="378"/>
      <c r="EA365" s="378"/>
      <c r="EB365" s="378"/>
      <c r="EC365" s="378"/>
      <c r="ED365" s="378"/>
      <c r="EE365" s="378"/>
    </row>
    <row r="366" spans="1:135" s="389" customFormat="1" ht="23" customHeight="1">
      <c r="B366" s="713"/>
      <c r="C366" s="713"/>
      <c r="D366" s="713"/>
      <c r="E366" s="244"/>
      <c r="F366" s="353"/>
      <c r="G366" s="1258"/>
      <c r="H366" s="1259"/>
      <c r="I366" s="1259"/>
      <c r="J366" s="1259"/>
      <c r="K366" s="1259"/>
      <c r="L366" s="522"/>
      <c r="M366" s="1260"/>
      <c r="N366" s="1259"/>
      <c r="O366" s="1259"/>
      <c r="P366" s="1259"/>
      <c r="Q366" s="1259"/>
      <c r="R366" s="528"/>
      <c r="S366" s="275">
        <v>8</v>
      </c>
      <c r="T366" s="1258"/>
      <c r="U366" s="1259"/>
      <c r="V366" s="1259"/>
      <c r="W366" s="1259"/>
      <c r="X366" s="1259"/>
      <c r="Y366" s="1259"/>
      <c r="Z366" s="1264"/>
      <c r="AA366" s="1324"/>
      <c r="AB366" s="1325"/>
      <c r="AC366" s="244"/>
      <c r="AD366" s="244"/>
      <c r="AE366" s="372"/>
      <c r="AH366" s="667"/>
      <c r="AI366" s="377"/>
      <c r="AJ366" s="377"/>
      <c r="AK366" s="377"/>
      <c r="AL366" s="377"/>
      <c r="AM366" s="378"/>
      <c r="AN366" s="378"/>
      <c r="AO366" s="378"/>
      <c r="AP366" s="378"/>
      <c r="AQ366" s="378"/>
      <c r="AR366" s="378"/>
      <c r="AS366" s="378"/>
      <c r="AT366" s="378"/>
      <c r="AU366" s="378"/>
      <c r="AV366" s="378"/>
      <c r="AW366" s="378"/>
      <c r="AX366" s="378"/>
      <c r="AY366" s="378"/>
      <c r="AZ366" s="378"/>
      <c r="BA366" s="378"/>
      <c r="BB366" s="378"/>
      <c r="BC366" s="378"/>
      <c r="BD366" s="378"/>
      <c r="BE366" s="378"/>
      <c r="BF366" s="378"/>
      <c r="BG366" s="378"/>
      <c r="BH366" s="378"/>
      <c r="BI366" s="378"/>
      <c r="BJ366" s="378"/>
      <c r="BK366" s="378"/>
      <c r="BL366" s="378"/>
      <c r="BM366" s="378"/>
      <c r="BN366" s="378"/>
      <c r="BO366" s="378"/>
      <c r="BP366" s="378"/>
      <c r="BQ366" s="378"/>
      <c r="BR366" s="378"/>
      <c r="BS366" s="378"/>
      <c r="BT366" s="378"/>
      <c r="BU366" s="378"/>
      <c r="BV366" s="378"/>
      <c r="BW366" s="378"/>
      <c r="BX366" s="378"/>
      <c r="BY366" s="378"/>
      <c r="BZ366" s="378"/>
      <c r="CA366" s="378"/>
      <c r="CB366" s="378"/>
      <c r="CC366" s="378"/>
      <c r="CD366" s="378"/>
      <c r="CE366" s="378"/>
      <c r="CF366" s="378"/>
      <c r="CG366" s="378"/>
      <c r="CH366" s="378"/>
      <c r="CI366" s="378"/>
      <c r="CJ366" s="378"/>
      <c r="CK366" s="378"/>
      <c r="CL366" s="378"/>
      <c r="CM366" s="378"/>
      <c r="CN366" s="378"/>
      <c r="CO366" s="378"/>
      <c r="CP366" s="378"/>
      <c r="CQ366" s="378"/>
      <c r="CR366" s="378"/>
      <c r="CS366" s="378"/>
      <c r="CT366" s="378"/>
      <c r="CU366" s="378"/>
      <c r="CV366" s="378"/>
      <c r="CW366" s="378"/>
      <c r="CX366" s="378"/>
      <c r="CY366" s="378"/>
      <c r="CZ366" s="378"/>
      <c r="DA366" s="378"/>
      <c r="DB366" s="378"/>
      <c r="DC366" s="378"/>
      <c r="DD366" s="378"/>
      <c r="DE366" s="378"/>
      <c r="DF366" s="378"/>
      <c r="DG366" s="378"/>
      <c r="DH366" s="378"/>
      <c r="DI366" s="378"/>
      <c r="DJ366" s="378"/>
      <c r="DK366" s="378"/>
      <c r="DL366" s="378"/>
      <c r="DM366" s="378"/>
      <c r="DN366" s="378"/>
      <c r="DO366" s="378"/>
      <c r="DP366" s="378"/>
      <c r="DQ366" s="378"/>
      <c r="DR366" s="378"/>
      <c r="DS366" s="378"/>
      <c r="DT366" s="378"/>
      <c r="DU366" s="378"/>
      <c r="DV366" s="378"/>
      <c r="DW366" s="378"/>
      <c r="DX366" s="378"/>
      <c r="DY366" s="378"/>
      <c r="DZ366" s="378"/>
      <c r="EA366" s="378"/>
      <c r="EB366" s="378"/>
      <c r="EC366" s="378"/>
      <c r="ED366" s="378"/>
      <c r="EE366" s="378"/>
    </row>
    <row r="367" spans="1:135" s="389" customFormat="1" ht="23" customHeight="1">
      <c r="B367" s="713"/>
      <c r="C367" s="713"/>
      <c r="D367" s="713"/>
      <c r="E367" s="244"/>
      <c r="F367" s="353"/>
      <c r="G367" s="1258"/>
      <c r="H367" s="1259"/>
      <c r="I367" s="1259"/>
      <c r="J367" s="1259"/>
      <c r="K367" s="1259"/>
      <c r="L367" s="522"/>
      <c r="M367" s="1260"/>
      <c r="N367" s="1259"/>
      <c r="O367" s="1259"/>
      <c r="P367" s="1259"/>
      <c r="Q367" s="1259"/>
      <c r="R367" s="528"/>
      <c r="S367" s="275">
        <v>9</v>
      </c>
      <c r="T367" s="1258"/>
      <c r="U367" s="1259"/>
      <c r="V367" s="1259"/>
      <c r="W367" s="1259"/>
      <c r="X367" s="1259"/>
      <c r="Y367" s="1259"/>
      <c r="Z367" s="1264"/>
      <c r="AA367" s="1324"/>
      <c r="AB367" s="1325"/>
      <c r="AC367" s="244"/>
      <c r="AD367" s="244"/>
      <c r="AE367" s="372"/>
      <c r="AH367" s="667"/>
      <c r="AI367" s="377"/>
      <c r="AJ367" s="377"/>
      <c r="AK367" s="377"/>
      <c r="AL367" s="377"/>
      <c r="AM367" s="378"/>
      <c r="AN367" s="378"/>
      <c r="AO367" s="378"/>
      <c r="AP367" s="378"/>
      <c r="AQ367" s="378"/>
      <c r="AR367" s="378"/>
      <c r="AS367" s="378"/>
      <c r="AT367" s="378"/>
      <c r="AU367" s="378"/>
      <c r="AV367" s="378"/>
      <c r="AW367" s="378"/>
      <c r="AX367" s="378"/>
      <c r="AY367" s="378"/>
      <c r="AZ367" s="378"/>
      <c r="BA367" s="378"/>
      <c r="BB367" s="378"/>
      <c r="BC367" s="378"/>
      <c r="BD367" s="378"/>
      <c r="BE367" s="378"/>
      <c r="BF367" s="378"/>
      <c r="BG367" s="378"/>
      <c r="BH367" s="378"/>
      <c r="BI367" s="378"/>
      <c r="BJ367" s="378"/>
      <c r="BK367" s="378"/>
      <c r="BL367" s="378"/>
      <c r="BM367" s="378"/>
      <c r="BN367" s="378"/>
      <c r="BO367" s="378"/>
      <c r="BP367" s="378"/>
      <c r="BQ367" s="378"/>
      <c r="BR367" s="378"/>
      <c r="BS367" s="378"/>
      <c r="BT367" s="378"/>
      <c r="BU367" s="378"/>
      <c r="BV367" s="378"/>
      <c r="BW367" s="378"/>
      <c r="BX367" s="378"/>
      <c r="BY367" s="378"/>
      <c r="BZ367" s="378"/>
      <c r="CA367" s="378"/>
      <c r="CB367" s="378"/>
      <c r="CC367" s="378"/>
      <c r="CD367" s="378"/>
      <c r="CE367" s="378"/>
      <c r="CF367" s="378"/>
      <c r="CG367" s="378"/>
      <c r="CH367" s="378"/>
      <c r="CI367" s="378"/>
      <c r="CJ367" s="378"/>
      <c r="CK367" s="378"/>
      <c r="CL367" s="378"/>
      <c r="CM367" s="378"/>
      <c r="CN367" s="378"/>
      <c r="CO367" s="378"/>
      <c r="CP367" s="378"/>
      <c r="CQ367" s="378"/>
      <c r="CR367" s="378"/>
      <c r="CS367" s="378"/>
      <c r="CT367" s="378"/>
      <c r="CU367" s="378"/>
      <c r="CV367" s="378"/>
      <c r="CW367" s="378"/>
      <c r="CX367" s="378"/>
      <c r="CY367" s="378"/>
      <c r="CZ367" s="378"/>
      <c r="DA367" s="378"/>
      <c r="DB367" s="378"/>
      <c r="DC367" s="378"/>
      <c r="DD367" s="378"/>
      <c r="DE367" s="378"/>
      <c r="DF367" s="378"/>
      <c r="DG367" s="378"/>
      <c r="DH367" s="378"/>
      <c r="DI367" s="378"/>
      <c r="DJ367" s="378"/>
      <c r="DK367" s="378"/>
      <c r="DL367" s="378"/>
      <c r="DM367" s="378"/>
      <c r="DN367" s="378"/>
      <c r="DO367" s="378"/>
      <c r="DP367" s="378"/>
      <c r="DQ367" s="378"/>
      <c r="DR367" s="378"/>
      <c r="DS367" s="378"/>
      <c r="DT367" s="378"/>
      <c r="DU367" s="378"/>
      <c r="DV367" s="378"/>
      <c r="DW367" s="378"/>
      <c r="DX367" s="378"/>
      <c r="DY367" s="378"/>
      <c r="DZ367" s="378"/>
      <c r="EA367" s="378"/>
      <c r="EB367" s="378"/>
      <c r="EC367" s="378"/>
      <c r="ED367" s="378"/>
      <c r="EE367" s="378"/>
    </row>
    <row r="368" spans="1:135" s="389" customFormat="1" ht="23" customHeight="1">
      <c r="B368" s="713"/>
      <c r="C368" s="713"/>
      <c r="D368" s="713"/>
      <c r="E368" s="244"/>
      <c r="F368" s="353"/>
      <c r="G368" s="1258"/>
      <c r="H368" s="1259"/>
      <c r="I368" s="1259"/>
      <c r="J368" s="1259"/>
      <c r="K368" s="1259"/>
      <c r="L368" s="522"/>
      <c r="M368" s="1260"/>
      <c r="N368" s="1259"/>
      <c r="O368" s="1259"/>
      <c r="P368" s="1259"/>
      <c r="Q368" s="1259"/>
      <c r="R368" s="528"/>
      <c r="S368" s="275">
        <v>10</v>
      </c>
      <c r="T368" s="1258"/>
      <c r="U368" s="1259"/>
      <c r="V368" s="1259"/>
      <c r="W368" s="1259"/>
      <c r="X368" s="1259"/>
      <c r="Y368" s="1259"/>
      <c r="Z368" s="1264"/>
      <c r="AA368" s="1324"/>
      <c r="AB368" s="1325"/>
      <c r="AC368" s="244"/>
      <c r="AD368" s="244"/>
      <c r="AE368" s="372"/>
      <c r="AH368" s="667"/>
      <c r="AI368" s="377"/>
      <c r="AJ368" s="377"/>
      <c r="AK368" s="377"/>
      <c r="AL368" s="377"/>
      <c r="AM368" s="378"/>
      <c r="AN368" s="378"/>
      <c r="AO368" s="378"/>
      <c r="AP368" s="378"/>
      <c r="AQ368" s="378"/>
      <c r="AR368" s="378"/>
      <c r="AS368" s="378"/>
      <c r="AT368" s="378"/>
      <c r="AU368" s="378"/>
      <c r="AV368" s="378"/>
      <c r="AW368" s="378"/>
      <c r="AX368" s="378"/>
      <c r="AY368" s="378"/>
      <c r="AZ368" s="378"/>
      <c r="BA368" s="378"/>
      <c r="BB368" s="378"/>
      <c r="BC368" s="378"/>
      <c r="BD368" s="378"/>
      <c r="BE368" s="378"/>
      <c r="BF368" s="378"/>
      <c r="BG368" s="378"/>
      <c r="BH368" s="378"/>
      <c r="BI368" s="378"/>
      <c r="BJ368" s="378"/>
      <c r="BK368" s="378"/>
      <c r="BL368" s="378"/>
      <c r="BM368" s="378"/>
      <c r="BN368" s="378"/>
      <c r="BO368" s="378"/>
      <c r="BP368" s="378"/>
      <c r="BQ368" s="378"/>
      <c r="BR368" s="378"/>
      <c r="BS368" s="378"/>
      <c r="BT368" s="378"/>
      <c r="BU368" s="378"/>
      <c r="BV368" s="378"/>
      <c r="BW368" s="378"/>
      <c r="BX368" s="378"/>
      <c r="BY368" s="378"/>
      <c r="BZ368" s="378"/>
      <c r="CA368" s="378"/>
      <c r="CB368" s="378"/>
      <c r="CC368" s="378"/>
      <c r="CD368" s="378"/>
      <c r="CE368" s="378"/>
      <c r="CF368" s="378"/>
      <c r="CG368" s="378"/>
      <c r="CH368" s="378"/>
      <c r="CI368" s="378"/>
      <c r="CJ368" s="378"/>
      <c r="CK368" s="378"/>
      <c r="CL368" s="378"/>
      <c r="CM368" s="378"/>
      <c r="CN368" s="378"/>
      <c r="CO368" s="378"/>
      <c r="CP368" s="378"/>
      <c r="CQ368" s="378"/>
      <c r="CR368" s="378"/>
      <c r="CS368" s="378"/>
      <c r="CT368" s="378"/>
      <c r="CU368" s="378"/>
      <c r="CV368" s="378"/>
      <c r="CW368" s="378"/>
      <c r="CX368" s="378"/>
      <c r="CY368" s="378"/>
      <c r="CZ368" s="378"/>
      <c r="DA368" s="378"/>
      <c r="DB368" s="378"/>
      <c r="DC368" s="378"/>
      <c r="DD368" s="378"/>
      <c r="DE368" s="378"/>
      <c r="DF368" s="378"/>
      <c r="DG368" s="378"/>
      <c r="DH368" s="378"/>
      <c r="DI368" s="378"/>
      <c r="DJ368" s="378"/>
      <c r="DK368" s="378"/>
      <c r="DL368" s="378"/>
      <c r="DM368" s="378"/>
      <c r="DN368" s="378"/>
      <c r="DO368" s="378"/>
      <c r="DP368" s="378"/>
      <c r="DQ368" s="378"/>
      <c r="DR368" s="378"/>
      <c r="DS368" s="378"/>
      <c r="DT368" s="378"/>
      <c r="DU368" s="378"/>
      <c r="DV368" s="378"/>
      <c r="DW368" s="378"/>
      <c r="DX368" s="378"/>
      <c r="DY368" s="378"/>
      <c r="DZ368" s="378"/>
      <c r="EA368" s="378"/>
      <c r="EB368" s="378"/>
      <c r="EC368" s="378"/>
      <c r="ED368" s="378"/>
      <c r="EE368" s="378"/>
    </row>
    <row r="369" spans="1:135" s="389" customFormat="1" ht="23" customHeight="1">
      <c r="B369" s="713"/>
      <c r="C369" s="713"/>
      <c r="D369" s="713"/>
      <c r="E369" s="244"/>
      <c r="F369" s="353"/>
      <c r="G369" s="1258"/>
      <c r="H369" s="1259"/>
      <c r="I369" s="1259"/>
      <c r="J369" s="1259"/>
      <c r="K369" s="1259"/>
      <c r="L369" s="522"/>
      <c r="M369" s="1260"/>
      <c r="N369" s="1259"/>
      <c r="O369" s="1259"/>
      <c r="P369" s="1259"/>
      <c r="Q369" s="1259"/>
      <c r="R369" s="528"/>
      <c r="S369" s="275">
        <v>11</v>
      </c>
      <c r="T369" s="1258"/>
      <c r="U369" s="1259"/>
      <c r="V369" s="1259"/>
      <c r="W369" s="1259"/>
      <c r="X369" s="1259"/>
      <c r="Y369" s="1259"/>
      <c r="Z369" s="1264"/>
      <c r="AA369" s="1324"/>
      <c r="AB369" s="1325"/>
      <c r="AC369" s="244"/>
      <c r="AD369" s="244"/>
      <c r="AE369" s="372"/>
      <c r="AH369" s="667"/>
      <c r="AI369" s="377"/>
      <c r="AJ369" s="377"/>
      <c r="AK369" s="377"/>
      <c r="AL369" s="377"/>
      <c r="AM369" s="378"/>
      <c r="AN369" s="378"/>
      <c r="AO369" s="378"/>
      <c r="AP369" s="378"/>
      <c r="AQ369" s="378"/>
      <c r="AR369" s="378"/>
      <c r="AS369" s="378"/>
      <c r="AT369" s="378"/>
      <c r="AU369" s="378"/>
      <c r="AV369" s="378"/>
      <c r="AW369" s="378"/>
      <c r="AX369" s="378"/>
      <c r="AY369" s="378"/>
      <c r="AZ369" s="378"/>
      <c r="BA369" s="378"/>
      <c r="BB369" s="378"/>
      <c r="BC369" s="378"/>
      <c r="BD369" s="378"/>
      <c r="BE369" s="378"/>
      <c r="BF369" s="378"/>
      <c r="BG369" s="378"/>
      <c r="BH369" s="378"/>
      <c r="BI369" s="378"/>
      <c r="BJ369" s="378"/>
      <c r="BK369" s="378"/>
      <c r="BL369" s="378"/>
      <c r="BM369" s="378"/>
      <c r="BN369" s="378"/>
      <c r="BO369" s="378"/>
      <c r="BP369" s="378"/>
      <c r="BQ369" s="378"/>
      <c r="BR369" s="378"/>
      <c r="BS369" s="378"/>
      <c r="BT369" s="378"/>
      <c r="BU369" s="378"/>
      <c r="BV369" s="378"/>
      <c r="BW369" s="378"/>
      <c r="BX369" s="378"/>
      <c r="BY369" s="378"/>
      <c r="BZ369" s="378"/>
      <c r="CA369" s="378"/>
      <c r="CB369" s="378"/>
      <c r="CC369" s="378"/>
      <c r="CD369" s="378"/>
      <c r="CE369" s="378"/>
      <c r="CF369" s="378"/>
      <c r="CG369" s="378"/>
      <c r="CH369" s="378"/>
      <c r="CI369" s="378"/>
      <c r="CJ369" s="378"/>
      <c r="CK369" s="378"/>
      <c r="CL369" s="378"/>
      <c r="CM369" s="378"/>
      <c r="CN369" s="378"/>
      <c r="CO369" s="378"/>
      <c r="CP369" s="378"/>
      <c r="CQ369" s="378"/>
      <c r="CR369" s="378"/>
      <c r="CS369" s="378"/>
      <c r="CT369" s="378"/>
      <c r="CU369" s="378"/>
      <c r="CV369" s="378"/>
      <c r="CW369" s="378"/>
      <c r="CX369" s="378"/>
      <c r="CY369" s="378"/>
      <c r="CZ369" s="378"/>
      <c r="DA369" s="378"/>
      <c r="DB369" s="378"/>
      <c r="DC369" s="378"/>
      <c r="DD369" s="378"/>
      <c r="DE369" s="378"/>
      <c r="DF369" s="378"/>
      <c r="DG369" s="378"/>
      <c r="DH369" s="378"/>
      <c r="DI369" s="378"/>
      <c r="DJ369" s="378"/>
      <c r="DK369" s="378"/>
      <c r="DL369" s="378"/>
      <c r="DM369" s="378"/>
      <c r="DN369" s="378"/>
      <c r="DO369" s="378"/>
      <c r="DP369" s="378"/>
      <c r="DQ369" s="378"/>
      <c r="DR369" s="378"/>
      <c r="DS369" s="378"/>
      <c r="DT369" s="378"/>
      <c r="DU369" s="378"/>
      <c r="DV369" s="378"/>
      <c r="DW369" s="378"/>
      <c r="DX369" s="378"/>
      <c r="DY369" s="378"/>
      <c r="DZ369" s="378"/>
      <c r="EA369" s="378"/>
      <c r="EB369" s="378"/>
      <c r="EC369" s="378"/>
      <c r="ED369" s="378"/>
      <c r="EE369" s="378"/>
    </row>
    <row r="370" spans="1:135" s="391" customFormat="1" ht="28" customHeight="1">
      <c r="B370" s="713"/>
      <c r="C370" s="713"/>
      <c r="D370" s="713"/>
      <c r="E370" s="249"/>
      <c r="F370" s="303"/>
      <c r="G370" s="1258"/>
      <c r="H370" s="1259"/>
      <c r="I370" s="1259"/>
      <c r="J370" s="1259"/>
      <c r="K370" s="1259"/>
      <c r="L370" s="522"/>
      <c r="M370" s="1260"/>
      <c r="N370" s="1259"/>
      <c r="O370" s="1259"/>
      <c r="P370" s="1259"/>
      <c r="Q370" s="1259"/>
      <c r="R370" s="528"/>
      <c r="S370" s="244"/>
      <c r="T370" s="1283" t="s">
        <v>1582</v>
      </c>
      <c r="U370" s="1284"/>
      <c r="V370" s="1284"/>
      <c r="W370" s="1284"/>
      <c r="X370" s="1284"/>
      <c r="Y370" s="1284"/>
      <c r="Z370" s="1285"/>
      <c r="AA370" s="1261">
        <f>Q357</f>
        <v>0</v>
      </c>
      <c r="AB370" s="1262"/>
      <c r="AC370" s="249"/>
      <c r="AD370" s="249"/>
      <c r="AE370" s="372"/>
      <c r="AH370" s="667"/>
      <c r="AI370" s="377"/>
      <c r="AJ370" s="377"/>
      <c r="AK370" s="377"/>
      <c r="AL370" s="377"/>
      <c r="AM370" s="378"/>
      <c r="AN370" s="378"/>
      <c r="AO370" s="378"/>
      <c r="AP370" s="378"/>
      <c r="AQ370" s="378"/>
      <c r="AR370" s="378"/>
      <c r="AS370" s="378"/>
      <c r="AT370" s="378"/>
      <c r="AU370" s="378"/>
      <c r="AV370" s="378"/>
      <c r="AW370" s="378"/>
      <c r="AX370" s="378"/>
      <c r="AY370" s="378"/>
      <c r="AZ370" s="378"/>
      <c r="BA370" s="378"/>
      <c r="BB370" s="378"/>
      <c r="BC370" s="378"/>
      <c r="BD370" s="378"/>
      <c r="BE370" s="378"/>
      <c r="BF370" s="378"/>
      <c r="BG370" s="378"/>
      <c r="BH370" s="378"/>
      <c r="BI370" s="378"/>
      <c r="BJ370" s="378"/>
      <c r="BK370" s="378"/>
      <c r="BL370" s="378"/>
      <c r="BM370" s="378"/>
      <c r="BN370" s="378"/>
      <c r="BO370" s="378"/>
      <c r="BP370" s="378"/>
      <c r="BQ370" s="378"/>
      <c r="BR370" s="378"/>
      <c r="BS370" s="378"/>
      <c r="BT370" s="378"/>
      <c r="BU370" s="378"/>
      <c r="BV370" s="378"/>
      <c r="BW370" s="378"/>
      <c r="BX370" s="378"/>
      <c r="BY370" s="378"/>
      <c r="BZ370" s="378"/>
      <c r="CA370" s="378"/>
      <c r="CB370" s="378"/>
      <c r="CC370" s="378"/>
      <c r="CD370" s="378"/>
      <c r="CE370" s="378"/>
      <c r="CF370" s="378"/>
      <c r="CG370" s="378"/>
      <c r="CH370" s="378"/>
      <c r="CI370" s="378"/>
      <c r="CJ370" s="378"/>
      <c r="CK370" s="378"/>
      <c r="CL370" s="378"/>
      <c r="CM370" s="378"/>
      <c r="CN370" s="378"/>
      <c r="CO370" s="378"/>
      <c r="CP370" s="378"/>
      <c r="CQ370" s="378"/>
      <c r="CR370" s="378"/>
      <c r="CS370" s="378"/>
      <c r="CT370" s="378"/>
      <c r="CU370" s="378"/>
      <c r="CV370" s="378"/>
      <c r="CW370" s="378"/>
      <c r="CX370" s="378"/>
      <c r="CY370" s="378"/>
      <c r="CZ370" s="378"/>
      <c r="DA370" s="378"/>
      <c r="DB370" s="378"/>
      <c r="DC370" s="378"/>
      <c r="DD370" s="378"/>
      <c r="DE370" s="378"/>
      <c r="DF370" s="378"/>
      <c r="DG370" s="378"/>
      <c r="DH370" s="378"/>
      <c r="DI370" s="378"/>
      <c r="DJ370" s="378"/>
      <c r="DK370" s="378"/>
      <c r="DL370" s="378"/>
      <c r="DM370" s="378"/>
      <c r="DN370" s="378"/>
      <c r="DO370" s="378"/>
      <c r="DP370" s="378"/>
      <c r="DQ370" s="378"/>
      <c r="DR370" s="378"/>
      <c r="DS370" s="378"/>
      <c r="DT370" s="378"/>
      <c r="DU370" s="378"/>
      <c r="DV370" s="378"/>
      <c r="DW370" s="378"/>
      <c r="DX370" s="378"/>
      <c r="DY370" s="378"/>
      <c r="DZ370" s="378"/>
      <c r="EA370" s="378"/>
      <c r="EB370" s="378"/>
      <c r="EC370" s="378"/>
      <c r="ED370" s="378"/>
      <c r="EE370" s="378"/>
    </row>
    <row r="371" spans="1:135" ht="23" customHeight="1">
      <c r="E371" s="242"/>
      <c r="F371" s="353"/>
      <c r="G371" s="1137"/>
      <c r="H371" s="1138"/>
      <c r="I371" s="1138"/>
      <c r="J371" s="1138"/>
      <c r="K371" s="1138"/>
      <c r="L371" s="529"/>
      <c r="M371" s="1257"/>
      <c r="N371" s="1138"/>
      <c r="O371" s="1138"/>
      <c r="P371" s="1138"/>
      <c r="Q371" s="1138"/>
      <c r="R371" s="530"/>
      <c r="S371" s="244"/>
      <c r="T371" s="1248" t="s">
        <v>1695</v>
      </c>
      <c r="U371" s="1249"/>
      <c r="V371" s="1249"/>
      <c r="W371" s="1249"/>
      <c r="X371" s="1249"/>
      <c r="Y371" s="1249"/>
      <c r="Z371" s="1249"/>
      <c r="AA371" s="1250">
        <f>SUM(AA359:AB370)</f>
        <v>0</v>
      </c>
      <c r="AB371" s="1251"/>
      <c r="AC371" s="242"/>
      <c r="AD371" s="242"/>
    </row>
    <row r="372" spans="1:135" ht="28" customHeight="1">
      <c r="E372" s="242"/>
      <c r="F372" s="353"/>
      <c r="G372" s="308" t="s">
        <v>1444</v>
      </c>
      <c r="H372" s="276"/>
      <c r="I372" s="1247"/>
      <c r="J372" s="1247"/>
      <c r="K372" s="1247"/>
      <c r="L372" s="1247"/>
      <c r="M372" s="1247"/>
      <c r="N372" s="1247"/>
      <c r="O372" s="1247"/>
      <c r="P372" s="1247"/>
      <c r="Q372" s="1247"/>
      <c r="R372" s="1247"/>
      <c r="S372" s="1247"/>
      <c r="T372" s="1247"/>
      <c r="U372" s="1247"/>
      <c r="V372" s="1247"/>
      <c r="W372" s="1247"/>
      <c r="X372" s="1247"/>
      <c r="Y372" s="1247"/>
      <c r="Z372" s="1247"/>
      <c r="AA372" s="1247"/>
      <c r="AB372" s="1247"/>
      <c r="AC372" s="242"/>
      <c r="AD372" s="242"/>
    </row>
    <row r="373" spans="1:135" ht="23" customHeight="1">
      <c r="E373" s="242"/>
      <c r="F373" s="652"/>
      <c r="G373" s="1133"/>
      <c r="H373" s="1133"/>
      <c r="I373" s="1133"/>
      <c r="J373" s="1133"/>
      <c r="K373" s="1133"/>
      <c r="L373" s="1133"/>
      <c r="M373" s="1133"/>
      <c r="N373" s="1133"/>
      <c r="O373" s="1133"/>
      <c r="P373" s="1133"/>
      <c r="Q373" s="1133"/>
      <c r="R373" s="1133"/>
      <c r="S373" s="1133"/>
      <c r="T373" s="1133"/>
      <c r="U373" s="1133"/>
      <c r="V373" s="1133"/>
      <c r="W373" s="1133"/>
      <c r="X373" s="1133"/>
      <c r="Y373" s="1133"/>
      <c r="Z373" s="1133"/>
      <c r="AA373" s="1133"/>
      <c r="AB373" s="1133"/>
      <c r="AC373" s="242"/>
      <c r="AD373" s="242"/>
    </row>
    <row r="374" spans="1:135" ht="23" customHeight="1">
      <c r="E374" s="242"/>
      <c r="F374" s="670"/>
      <c r="G374" s="1133"/>
      <c r="H374" s="1133"/>
      <c r="I374" s="1133"/>
      <c r="J374" s="1133"/>
      <c r="K374" s="1133"/>
      <c r="L374" s="1133"/>
      <c r="M374" s="1133"/>
      <c r="N374" s="1133"/>
      <c r="O374" s="1133"/>
      <c r="P374" s="1133"/>
      <c r="Q374" s="1133"/>
      <c r="R374" s="1133"/>
      <c r="S374" s="1133"/>
      <c r="T374" s="1133"/>
      <c r="U374" s="1133"/>
      <c r="V374" s="1133"/>
      <c r="W374" s="1133"/>
      <c r="X374" s="1133"/>
      <c r="Y374" s="1133"/>
      <c r="Z374" s="1133"/>
      <c r="AA374" s="1133"/>
      <c r="AB374" s="1133"/>
      <c r="AC374" s="242"/>
      <c r="AD374" s="242"/>
    </row>
    <row r="375" spans="1:135" ht="23" customHeight="1">
      <c r="E375" s="242"/>
      <c r="F375" s="652"/>
      <c r="G375" s="1133"/>
      <c r="H375" s="1133"/>
      <c r="I375" s="1133"/>
      <c r="J375" s="1133"/>
      <c r="K375" s="1133"/>
      <c r="L375" s="1133"/>
      <c r="M375" s="1133"/>
      <c r="N375" s="1133"/>
      <c r="O375" s="1133"/>
      <c r="P375" s="1133"/>
      <c r="Q375" s="1133"/>
      <c r="R375" s="1133"/>
      <c r="S375" s="1133"/>
      <c r="T375" s="1133"/>
      <c r="U375" s="1133"/>
      <c r="V375" s="1133"/>
      <c r="W375" s="1133"/>
      <c r="X375" s="1133"/>
      <c r="Y375" s="1133"/>
      <c r="Z375" s="1133"/>
      <c r="AA375" s="1133"/>
      <c r="AB375" s="1133"/>
      <c r="AC375" s="242"/>
      <c r="AD375" s="242"/>
    </row>
    <row r="376" spans="1:135" ht="23" customHeight="1">
      <c r="E376" s="242"/>
      <c r="F376" s="277"/>
      <c r="G376" s="434" t="s">
        <v>1584</v>
      </c>
      <c r="H376" s="278"/>
      <c r="I376" s="279"/>
      <c r="J376" s="279" t="s">
        <v>559</v>
      </c>
      <c r="K376" s="300" t="s">
        <v>1585</v>
      </c>
      <c r="L376" s="278"/>
      <c r="M376" s="278"/>
      <c r="N376" s="278"/>
      <c r="O376" s="278"/>
      <c r="P376" s="278"/>
      <c r="Q376" s="278"/>
      <c r="R376" s="278"/>
      <c r="S376" s="278"/>
      <c r="T376" s="278"/>
      <c r="U376" s="278"/>
      <c r="V376" s="278"/>
      <c r="W376" s="278"/>
      <c r="X376" s="278"/>
      <c r="Y376" s="278"/>
      <c r="Z376" s="278"/>
      <c r="AA376" s="278"/>
      <c r="AB376" s="278"/>
      <c r="AC376" s="242"/>
      <c r="AD376" s="242"/>
    </row>
    <row r="400" spans="1:135" s="389" customFormat="1" ht="35" customHeight="1">
      <c r="B400" s="713"/>
      <c r="C400" s="713"/>
      <c r="D400" s="713"/>
      <c r="E400" s="1397"/>
      <c r="F400" s="1397"/>
      <c r="G400" s="1397"/>
      <c r="H400" s="1397"/>
      <c r="I400" s="1397"/>
      <c r="J400" s="1397"/>
      <c r="K400" s="1397"/>
      <c r="L400" s="1397"/>
      <c r="M400" s="1397"/>
      <c r="N400" s="1397"/>
      <c r="O400" s="1397"/>
      <c r="P400" s="1397"/>
      <c r="Q400" s="1397"/>
      <c r="R400" s="1397"/>
      <c r="S400" s="1397"/>
      <c r="T400" s="1397"/>
      <c r="U400" s="1397"/>
      <c r="V400" s="1397"/>
      <c r="W400" s="1397"/>
      <c r="X400" s="1397"/>
      <c r="Y400" s="1397"/>
      <c r="Z400" s="1397"/>
      <c r="AA400" s="1397"/>
      <c r="AB400" s="1397"/>
      <c r="AC400" s="1397"/>
      <c r="AD400" s="1397"/>
      <c r="AE400" s="372"/>
      <c r="AH400" s="667"/>
      <c r="AI400" s="377"/>
      <c r="AJ400" s="377"/>
      <c r="AK400" s="377"/>
      <c r="AL400" s="377"/>
      <c r="AM400" s="378"/>
      <c r="AN400" s="378"/>
      <c r="AO400" s="378"/>
      <c r="AP400" s="378"/>
      <c r="AQ400" s="378"/>
      <c r="AR400" s="378"/>
      <c r="AS400" s="378"/>
      <c r="AT400" s="378"/>
      <c r="AU400" s="378"/>
      <c r="AV400" s="378"/>
      <c r="AW400" s="378"/>
      <c r="AX400" s="378"/>
      <c r="AY400" s="378"/>
      <c r="AZ400" s="378"/>
      <c r="BA400" s="378"/>
      <c r="BB400" s="378"/>
      <c r="BC400" s="378"/>
      <c r="BD400" s="378"/>
      <c r="BE400" s="378"/>
      <c r="BF400" s="378"/>
      <c r="BG400" s="378"/>
      <c r="BH400" s="378"/>
      <c r="BI400" s="378"/>
      <c r="BJ400" s="378"/>
      <c r="BK400" s="378"/>
      <c r="BL400" s="378"/>
      <c r="BM400" s="378"/>
      <c r="BN400" s="378"/>
      <c r="BO400" s="378"/>
      <c r="BP400" s="378"/>
      <c r="BQ400" s="378"/>
      <c r="BR400" s="378"/>
      <c r="BS400" s="378"/>
      <c r="BT400" s="378"/>
      <c r="BU400" s="378"/>
      <c r="BV400" s="378"/>
      <c r="BW400" s="378"/>
      <c r="BX400" s="378"/>
      <c r="BY400" s="378"/>
      <c r="BZ400" s="378"/>
      <c r="CA400" s="378"/>
      <c r="CB400" s="378"/>
      <c r="CC400" s="378"/>
      <c r="CD400" s="378"/>
      <c r="CE400" s="378"/>
      <c r="CF400" s="378"/>
      <c r="CG400" s="378"/>
      <c r="CH400" s="378"/>
      <c r="CI400" s="378"/>
      <c r="CJ400" s="378"/>
      <c r="CK400" s="378"/>
      <c r="CL400" s="378"/>
      <c r="CM400" s="378"/>
      <c r="CN400" s="378"/>
      <c r="CO400" s="378"/>
      <c r="CP400" s="378"/>
      <c r="CQ400" s="378"/>
      <c r="CR400" s="378"/>
      <c r="CS400" s="378"/>
      <c r="CT400" s="378"/>
      <c r="CU400" s="378"/>
      <c r="CV400" s="378"/>
      <c r="CW400" s="378"/>
      <c r="CX400" s="378"/>
      <c r="CY400" s="378"/>
      <c r="CZ400" s="378"/>
      <c r="DA400" s="378"/>
      <c r="DB400" s="378"/>
      <c r="DC400" s="378"/>
      <c r="DD400" s="378"/>
      <c r="DE400" s="378"/>
      <c r="DF400" s="378"/>
      <c r="DG400" s="378"/>
      <c r="DH400" s="378"/>
      <c r="DI400" s="378"/>
      <c r="DJ400" s="378"/>
      <c r="DK400" s="378"/>
      <c r="DL400" s="378"/>
      <c r="DM400" s="378"/>
      <c r="DN400" s="378"/>
      <c r="DO400" s="378"/>
      <c r="DP400" s="378"/>
      <c r="DQ400" s="378"/>
      <c r="DR400" s="378"/>
      <c r="DS400" s="378"/>
      <c r="DT400" s="378"/>
      <c r="DU400" s="378"/>
      <c r="DV400" s="378"/>
      <c r="DW400" s="378"/>
      <c r="DX400" s="378"/>
      <c r="DY400" s="378"/>
      <c r="DZ400" s="378"/>
      <c r="EA400" s="378"/>
      <c r="EB400" s="378"/>
      <c r="EC400" s="378"/>
      <c r="ED400" s="378"/>
      <c r="EE400" s="378"/>
    </row>
    <row r="401" spans="1:30" ht="79" customHeight="1">
      <c r="E401" s="1131" t="s">
        <v>2771</v>
      </c>
      <c r="F401" s="1132"/>
      <c r="G401" s="1132"/>
      <c r="H401" s="1132"/>
      <c r="I401" s="1132"/>
      <c r="J401" s="1132"/>
      <c r="K401" s="1132"/>
      <c r="L401" s="1132"/>
      <c r="M401" s="1132"/>
      <c r="N401" s="1132"/>
      <c r="O401" s="1132"/>
      <c r="P401" s="1132"/>
      <c r="Q401" s="1132"/>
      <c r="R401" s="1132"/>
      <c r="S401" s="1132"/>
      <c r="T401" s="1132"/>
      <c r="U401" s="1132"/>
      <c r="V401" s="1132"/>
      <c r="W401" s="1132"/>
      <c r="X401" s="1132"/>
      <c r="Y401" s="1132"/>
      <c r="Z401" s="1132"/>
      <c r="AA401" s="1132"/>
      <c r="AB401" s="1132"/>
      <c r="AC401" s="1132"/>
      <c r="AD401" s="1132"/>
    </row>
  </sheetData>
  <sheetProtection sheet="1" objects="1" scenarios="1" formatCells="0" selectLockedCells="1" sort="0"/>
  <sortState ref="A16:EE21">
    <sortCondition ref="G38"/>
  </sortState>
  <customSheetViews>
    <customSheetView guid="{D2E5AB50-B19B-934F-A916-11AE80F90167}" scale="125" fitToPage="1" printArea="1" hiddenColumns="1" topLeftCell="E57">
      <selection activeCell="U691" sqref="U691"/>
      <printOptions horizontalCentered="1" verticalCentered="1"/>
      <pageSetup scale="60" orientation="portrait" horizontalDpi="300" verticalDpi="300"/>
    </customSheetView>
  </customSheetViews>
  <mergeCells count="528">
    <mergeCell ref="G335:J335"/>
    <mergeCell ref="L335:O335"/>
    <mergeCell ref="AJ19:AN19"/>
    <mergeCell ref="X5:AB14"/>
    <mergeCell ref="AP12:AS12"/>
    <mergeCell ref="AJ17:AN17"/>
    <mergeCell ref="AJ18:AN18"/>
    <mergeCell ref="AP13:AS13"/>
    <mergeCell ref="I7:J7"/>
    <mergeCell ref="L7:M7"/>
    <mergeCell ref="L9:M9"/>
    <mergeCell ref="H9:J9"/>
    <mergeCell ref="N7:O9"/>
    <mergeCell ref="P7:W9"/>
    <mergeCell ref="G14:H14"/>
    <mergeCell ref="N14:P14"/>
    <mergeCell ref="Q14:W14"/>
    <mergeCell ref="I14:M14"/>
    <mergeCell ref="AI343:AN343"/>
    <mergeCell ref="H56:X56"/>
    <mergeCell ref="H57:X57"/>
    <mergeCell ref="G215:H216"/>
    <mergeCell ref="J216:L216"/>
    <mergeCell ref="G177:H178"/>
    <mergeCell ref="G316:H316"/>
    <mergeCell ref="P315:Q315"/>
    <mergeCell ref="V51:AB51"/>
    <mergeCell ref="G153:AB153"/>
    <mergeCell ref="U200:X200"/>
    <mergeCell ref="G154:J154"/>
    <mergeCell ref="J137:M137"/>
    <mergeCell ref="N122:R122"/>
    <mergeCell ref="Z70:AA70"/>
    <mergeCell ref="Z69:AA69"/>
    <mergeCell ref="K70:N70"/>
    <mergeCell ref="I204:I205"/>
    <mergeCell ref="J191:L191"/>
    <mergeCell ref="Z118:AA118"/>
    <mergeCell ref="X120:AB121"/>
    <mergeCell ref="G204:H205"/>
    <mergeCell ref="U108:X108"/>
    <mergeCell ref="Z108:AA108"/>
    <mergeCell ref="V106:AB106"/>
    <mergeCell ref="H110:AB110"/>
    <mergeCell ref="V40:W40"/>
    <mergeCell ref="V42:W42"/>
    <mergeCell ref="V39:W39"/>
    <mergeCell ref="N39:P39"/>
    <mergeCell ref="V46:W46"/>
    <mergeCell ref="V43:W43"/>
    <mergeCell ref="O28:O29"/>
    <mergeCell ref="P28:T29"/>
    <mergeCell ref="Q36:Q37"/>
    <mergeCell ref="N38:P38"/>
    <mergeCell ref="N37:P37"/>
    <mergeCell ref="N44:P44"/>
    <mergeCell ref="N45:P45"/>
    <mergeCell ref="H51:N51"/>
    <mergeCell ref="V38:W38"/>
    <mergeCell ref="G46:K46"/>
    <mergeCell ref="G47:K47"/>
    <mergeCell ref="G82:J82"/>
    <mergeCell ref="Z82:AA82"/>
    <mergeCell ref="N40:P40"/>
    <mergeCell ref="N41:P41"/>
    <mergeCell ref="V41:W41"/>
    <mergeCell ref="AA369:AB369"/>
    <mergeCell ref="G359:K359"/>
    <mergeCell ref="AP344:AQ344"/>
    <mergeCell ref="G109:J109"/>
    <mergeCell ref="K109:N109"/>
    <mergeCell ref="U109:X109"/>
    <mergeCell ref="Z109:AA109"/>
    <mergeCell ref="G87:AB87"/>
    <mergeCell ref="G88:AB88"/>
    <mergeCell ref="G91:AB91"/>
    <mergeCell ref="G94:H94"/>
    <mergeCell ref="J94:K94"/>
    <mergeCell ref="G100:AB102"/>
    <mergeCell ref="G103:AB104"/>
    <mergeCell ref="G334:J334"/>
    <mergeCell ref="L334:O334"/>
    <mergeCell ref="Q334:T334"/>
    <mergeCell ref="V334:AA334"/>
    <mergeCell ref="P280:R280"/>
    <mergeCell ref="P303:Q303"/>
    <mergeCell ref="G282:J282"/>
    <mergeCell ref="S282:T282"/>
    <mergeCell ref="Y303:Z303"/>
    <mergeCell ref="G118:J118"/>
    <mergeCell ref="E400:AD400"/>
    <mergeCell ref="I256:L256"/>
    <mergeCell ref="G393:AC393"/>
    <mergeCell ref="U282:V282"/>
    <mergeCell ref="W282:X282"/>
    <mergeCell ref="K283:L283"/>
    <mergeCell ref="M283:N283"/>
    <mergeCell ref="O283:P283"/>
    <mergeCell ref="AA361:AB361"/>
    <mergeCell ref="AA362:AB362"/>
    <mergeCell ref="AA363:AB363"/>
    <mergeCell ref="AA364:AB364"/>
    <mergeCell ref="AA365:AB365"/>
    <mergeCell ref="AA366:AB366"/>
    <mergeCell ref="AA367:AB367"/>
    <mergeCell ref="AA368:AB368"/>
    <mergeCell ref="T292:V292"/>
    <mergeCell ref="Q335:T335"/>
    <mergeCell ref="V335:AA335"/>
    <mergeCell ref="Y316:Z316"/>
    <mergeCell ref="J324:AB324"/>
    <mergeCell ref="G271:H271"/>
    <mergeCell ref="I271:AB271"/>
    <mergeCell ref="Q332:T332"/>
    <mergeCell ref="G3:AB3"/>
    <mergeCell ref="AA4:AB4"/>
    <mergeCell ref="R36:U36"/>
    <mergeCell ref="G37:K37"/>
    <mergeCell ref="V37:W37"/>
    <mergeCell ref="R5:U5"/>
    <mergeCell ref="G15:AB15"/>
    <mergeCell ref="H4:L4"/>
    <mergeCell ref="W4:Z4"/>
    <mergeCell ref="M4:V4"/>
    <mergeCell ref="U30:Z30"/>
    <mergeCell ref="W26:Y26"/>
    <mergeCell ref="U29:Z29"/>
    <mergeCell ref="S6:V6"/>
    <mergeCell ref="Q6:R6"/>
    <mergeCell ref="Z34:Z35"/>
    <mergeCell ref="U31:Z31"/>
    <mergeCell ref="U25:Y25"/>
    <mergeCell ref="W27:Y27"/>
    <mergeCell ref="X36:AA36"/>
    <mergeCell ref="V36:W36"/>
    <mergeCell ref="G35:I36"/>
    <mergeCell ref="U28:Z28"/>
    <mergeCell ref="AA25:AB25"/>
    <mergeCell ref="N42:P42"/>
    <mergeCell ref="N43:P43"/>
    <mergeCell ref="G39:K39"/>
    <mergeCell ref="V47:W47"/>
    <mergeCell ref="V45:W45"/>
    <mergeCell ref="K83:N83"/>
    <mergeCell ref="U83:X83"/>
    <mergeCell ref="O51:U51"/>
    <mergeCell ref="G51:G52"/>
    <mergeCell ref="H52:N52"/>
    <mergeCell ref="O52:U52"/>
    <mergeCell ref="V52:AB52"/>
    <mergeCell ref="E58:AD58"/>
    <mergeCell ref="V44:W44"/>
    <mergeCell ref="N46:P46"/>
    <mergeCell ref="N47:P47"/>
    <mergeCell ref="G43:K43"/>
    <mergeCell ref="G44:K44"/>
    <mergeCell ref="G45:K45"/>
    <mergeCell ref="G42:K42"/>
    <mergeCell ref="G83:J83"/>
    <mergeCell ref="J190:L190"/>
    <mergeCell ref="G198:AB199"/>
    <mergeCell ref="J204:L204"/>
    <mergeCell ref="Z83:AA83"/>
    <mergeCell ref="T86:U86"/>
    <mergeCell ref="U82:X82"/>
    <mergeCell ref="Y56:Y57"/>
    <mergeCell ref="H55:AB55"/>
    <mergeCell ref="J145:M145"/>
    <mergeCell ref="G137:H138"/>
    <mergeCell ref="I137:I138"/>
    <mergeCell ref="H98:AB98"/>
    <mergeCell ref="U70:X70"/>
    <mergeCell ref="U69:X69"/>
    <mergeCell ref="G56:G57"/>
    <mergeCell ref="G80:H80"/>
    <mergeCell ref="K80:M80"/>
    <mergeCell ref="P80:R80"/>
    <mergeCell ref="G69:J69"/>
    <mergeCell ref="G70:J70"/>
    <mergeCell ref="K118:N118"/>
    <mergeCell ref="U118:X118"/>
    <mergeCell ref="U97:X97"/>
    <mergeCell ref="Z97:AA97"/>
    <mergeCell ref="J123:L123"/>
    <mergeCell ref="G133:I133"/>
    <mergeCell ref="I145:I146"/>
    <mergeCell ref="G201:J201"/>
    <mergeCell ref="K201:N201"/>
    <mergeCell ref="V215:AB216"/>
    <mergeCell ref="I158:I159"/>
    <mergeCell ref="X193:AA193"/>
    <mergeCell ref="I215:I216"/>
    <mergeCell ref="G200:J200"/>
    <mergeCell ref="H202:AB202"/>
    <mergeCell ref="G168:H169"/>
    <mergeCell ref="J210:AB210"/>
    <mergeCell ref="J211:AB211"/>
    <mergeCell ref="J208:AB208"/>
    <mergeCell ref="J168:L168"/>
    <mergeCell ref="I190:I191"/>
    <mergeCell ref="J176:AB176"/>
    <mergeCell ref="J180:L180"/>
    <mergeCell ref="V180:AB181"/>
    <mergeCell ref="J181:L181"/>
    <mergeCell ref="V190:AB191"/>
    <mergeCell ref="Z201:AA201"/>
    <mergeCell ref="J215:L215"/>
    <mergeCell ref="T133:U133"/>
    <mergeCell ref="X133:Z133"/>
    <mergeCell ref="Z154:AA154"/>
    <mergeCell ref="U154:X154"/>
    <mergeCell ref="K155:N155"/>
    <mergeCell ref="G143:AB143"/>
    <mergeCell ref="J146:M146"/>
    <mergeCell ref="G134:J134"/>
    <mergeCell ref="T145:AB146"/>
    <mergeCell ref="G135:J135"/>
    <mergeCell ref="K135:N135"/>
    <mergeCell ref="U135:X135"/>
    <mergeCell ref="Z135:AA135"/>
    <mergeCell ref="J138:M138"/>
    <mergeCell ref="G145:H146"/>
    <mergeCell ref="U134:X134"/>
    <mergeCell ref="Z134:AA134"/>
    <mergeCell ref="T328:AB329"/>
    <mergeCell ref="T303:V303"/>
    <mergeCell ref="U243:AB243"/>
    <mergeCell ref="M238:Q238"/>
    <mergeCell ref="T239:V239"/>
    <mergeCell ref="Y239:Z239"/>
    <mergeCell ref="I262:I263"/>
    <mergeCell ref="G269:H269"/>
    <mergeCell ref="K269:M269"/>
    <mergeCell ref="T269:V269"/>
    <mergeCell ref="I259:I260"/>
    <mergeCell ref="G262:H263"/>
    <mergeCell ref="P269:Q269"/>
    <mergeCell ref="T261:V261"/>
    <mergeCell ref="O239:Q239"/>
    <mergeCell ref="G294:H295"/>
    <mergeCell ref="K282:L282"/>
    <mergeCell ref="P279:R279"/>
    <mergeCell ref="G280:H280"/>
    <mergeCell ref="K280:M280"/>
    <mergeCell ref="U279:AB279"/>
    <mergeCell ref="X325:AB326"/>
    <mergeCell ref="K322:M322"/>
    <mergeCell ref="Y302:Z302"/>
    <mergeCell ref="T315:V315"/>
    <mergeCell ref="Z294:AB295"/>
    <mergeCell ref="Y322:AB322"/>
    <mergeCell ref="T316:V316"/>
    <mergeCell ref="G368:K368"/>
    <mergeCell ref="M368:Q368"/>
    <mergeCell ref="G366:K366"/>
    <mergeCell ref="K279:M279"/>
    <mergeCell ref="M282:N282"/>
    <mergeCell ref="Y315:AB315"/>
    <mergeCell ref="S283:T283"/>
    <mergeCell ref="G361:K361"/>
    <mergeCell ref="G360:K360"/>
    <mergeCell ref="G350:J350"/>
    <mergeCell ref="Z352:AB352"/>
    <mergeCell ref="J353:K353"/>
    <mergeCell ref="Z351:AB351"/>
    <mergeCell ref="Z350:AB350"/>
    <mergeCell ref="AA359:AB359"/>
    <mergeCell ref="AA358:AB358"/>
    <mergeCell ref="V351:Y351"/>
    <mergeCell ref="AA353:AB353"/>
    <mergeCell ref="AA360:AB360"/>
    <mergeCell ref="Q349:T349"/>
    <mergeCell ref="G369:K369"/>
    <mergeCell ref="M369:Q369"/>
    <mergeCell ref="V337:AA337"/>
    <mergeCell ref="G338:J338"/>
    <mergeCell ref="L338:O338"/>
    <mergeCell ref="Q338:T338"/>
    <mergeCell ref="M360:Q360"/>
    <mergeCell ref="G354:L354"/>
    <mergeCell ref="M354:AB354"/>
    <mergeCell ref="Q357:R357"/>
    <mergeCell ref="N357:O357"/>
    <mergeCell ref="Q345:T345"/>
    <mergeCell ref="V345:AA345"/>
    <mergeCell ref="G343:J343"/>
    <mergeCell ref="L343:O343"/>
    <mergeCell ref="Q343:T343"/>
    <mergeCell ref="V343:AA343"/>
    <mergeCell ref="M359:Q359"/>
    <mergeCell ref="Q350:T350"/>
    <mergeCell ref="L350:O350"/>
    <mergeCell ref="G363:K363"/>
    <mergeCell ref="G364:K364"/>
    <mergeCell ref="V350:Y350"/>
    <mergeCell ref="G362:K362"/>
    <mergeCell ref="U353:V353"/>
    <mergeCell ref="T370:Z370"/>
    <mergeCell ref="T368:Z368"/>
    <mergeCell ref="T369:Z369"/>
    <mergeCell ref="M362:Q362"/>
    <mergeCell ref="M363:Q363"/>
    <mergeCell ref="M364:Q364"/>
    <mergeCell ref="W353:X353"/>
    <mergeCell ref="T364:Z364"/>
    <mergeCell ref="T358:Z358"/>
    <mergeCell ref="T359:Z359"/>
    <mergeCell ref="L353:M353"/>
    <mergeCell ref="O353:P353"/>
    <mergeCell ref="T360:Z360"/>
    <mergeCell ref="T361:Z361"/>
    <mergeCell ref="T357:Z357"/>
    <mergeCell ref="G120:H121"/>
    <mergeCell ref="I120:I121"/>
    <mergeCell ref="G123:H124"/>
    <mergeCell ref="I123:I124"/>
    <mergeCell ref="J124:L124"/>
    <mergeCell ref="G148:AB149"/>
    <mergeCell ref="J228:L228"/>
    <mergeCell ref="V204:AB205"/>
    <mergeCell ref="X177:AB178"/>
    <mergeCell ref="I177:I178"/>
    <mergeCell ref="Z155:AA155"/>
    <mergeCell ref="H156:AB156"/>
    <mergeCell ref="I168:I169"/>
    <mergeCell ref="J205:L205"/>
    <mergeCell ref="V158:AB159"/>
    <mergeCell ref="V168:AB169"/>
    <mergeCell ref="G227:H228"/>
    <mergeCell ref="J158:L158"/>
    <mergeCell ref="T123:AB124"/>
    <mergeCell ref="J133:K133"/>
    <mergeCell ref="L133:M133"/>
    <mergeCell ref="G127:AB128"/>
    <mergeCell ref="V137:AB138"/>
    <mergeCell ref="P133:Q133"/>
    <mergeCell ref="L342:O342"/>
    <mergeCell ref="I372:AB372"/>
    <mergeCell ref="T371:Z371"/>
    <mergeCell ref="AA371:AB371"/>
    <mergeCell ref="G353:I353"/>
    <mergeCell ref="Q353:R353"/>
    <mergeCell ref="S353:T353"/>
    <mergeCell ref="Y353:Z353"/>
    <mergeCell ref="M371:Q371"/>
    <mergeCell ref="G370:K370"/>
    <mergeCell ref="M366:Q366"/>
    <mergeCell ref="G367:K367"/>
    <mergeCell ref="M367:Q367"/>
    <mergeCell ref="G365:K365"/>
    <mergeCell ref="M365:Q365"/>
    <mergeCell ref="AA370:AB370"/>
    <mergeCell ref="AA357:AB357"/>
    <mergeCell ref="T365:Z365"/>
    <mergeCell ref="T363:Z363"/>
    <mergeCell ref="M370:Q370"/>
    <mergeCell ref="M361:Q361"/>
    <mergeCell ref="T366:Z366"/>
    <mergeCell ref="T367:Z367"/>
    <mergeCell ref="T362:Z362"/>
    <mergeCell ref="V349:AA349"/>
    <mergeCell ref="G349:J349"/>
    <mergeCell ref="L349:O349"/>
    <mergeCell ref="L347:O347"/>
    <mergeCell ref="G339:J339"/>
    <mergeCell ref="Q339:T339"/>
    <mergeCell ref="V339:AA339"/>
    <mergeCell ref="Q336:T336"/>
    <mergeCell ref="G337:J337"/>
    <mergeCell ref="L337:O337"/>
    <mergeCell ref="Q337:T337"/>
    <mergeCell ref="V347:AA347"/>
    <mergeCell ref="G344:J344"/>
    <mergeCell ref="L344:O344"/>
    <mergeCell ref="Q344:T344"/>
    <mergeCell ref="V338:AA338"/>
    <mergeCell ref="G336:J336"/>
    <mergeCell ref="L336:O336"/>
    <mergeCell ref="V342:AA342"/>
    <mergeCell ref="Q342:T342"/>
    <mergeCell ref="G347:J347"/>
    <mergeCell ref="G345:J345"/>
    <mergeCell ref="L339:O339"/>
    <mergeCell ref="V344:AA344"/>
    <mergeCell ref="V333:AA333"/>
    <mergeCell ref="L333:O333"/>
    <mergeCell ref="Q333:T333"/>
    <mergeCell ref="P322:Q322"/>
    <mergeCell ref="G305:H306"/>
    <mergeCell ref="J329:M329"/>
    <mergeCell ref="V332:AA332"/>
    <mergeCell ref="AA270:AB270"/>
    <mergeCell ref="T270:V270"/>
    <mergeCell ref="Y270:Z270"/>
    <mergeCell ref="T305:AB306"/>
    <mergeCell ref="Y292:Z292"/>
    <mergeCell ref="J305:M305"/>
    <mergeCell ref="J306:M306"/>
    <mergeCell ref="J328:M328"/>
    <mergeCell ref="P323:Q323"/>
    <mergeCell ref="T323:V323"/>
    <mergeCell ref="Y323:Z323"/>
    <mergeCell ref="G292:H292"/>
    <mergeCell ref="G333:J333"/>
    <mergeCell ref="G323:H323"/>
    <mergeCell ref="Q282:R282"/>
    <mergeCell ref="J292:L292"/>
    <mergeCell ref="P270:Q270"/>
    <mergeCell ref="G259:H260"/>
    <mergeCell ref="U155:X155"/>
    <mergeCell ref="G180:H181"/>
    <mergeCell ref="G212:H213"/>
    <mergeCell ref="V336:AA336"/>
    <mergeCell ref="J209:AB209"/>
    <mergeCell ref="J159:L159"/>
    <mergeCell ref="G190:H191"/>
    <mergeCell ref="J169:L169"/>
    <mergeCell ref="G332:J332"/>
    <mergeCell ref="L332:O332"/>
    <mergeCell ref="O282:P282"/>
    <mergeCell ref="J243:R243"/>
    <mergeCell ref="T238:V238"/>
    <mergeCell ref="Q283:R283"/>
    <mergeCell ref="I305:I306"/>
    <mergeCell ref="P316:S316"/>
    <mergeCell ref="U283:V283"/>
    <mergeCell ref="W283:X283"/>
    <mergeCell ref="U280:AA280"/>
    <mergeCell ref="G279:H279"/>
    <mergeCell ref="J294:L295"/>
    <mergeCell ref="Y282:AB283"/>
    <mergeCell ref="X212:AB213"/>
    <mergeCell ref="H84:AB84"/>
    <mergeCell ref="U117:Y117"/>
    <mergeCell ref="J227:L227"/>
    <mergeCell ref="V249:AB250"/>
    <mergeCell ref="G158:H159"/>
    <mergeCell ref="J249:L249"/>
    <mergeCell ref="X246:AB247"/>
    <mergeCell ref="G238:K238"/>
    <mergeCell ref="Z200:AA200"/>
    <mergeCell ref="U201:X201"/>
    <mergeCell ref="G155:J155"/>
    <mergeCell ref="I212:I213"/>
    <mergeCell ref="I249:I250"/>
    <mergeCell ref="J250:L250"/>
    <mergeCell ref="G249:H250"/>
    <mergeCell ref="J245:AB245"/>
    <mergeCell ref="G222:AB223"/>
    <mergeCell ref="V227:AB228"/>
    <mergeCell ref="I227:I228"/>
    <mergeCell ref="Y238:Z238"/>
    <mergeCell ref="G246:H247"/>
    <mergeCell ref="I246:I247"/>
    <mergeCell ref="G239:K239"/>
    <mergeCell ref="I180:I181"/>
    <mergeCell ref="G371:K371"/>
    <mergeCell ref="E2:AD2"/>
    <mergeCell ref="H6:N6"/>
    <mergeCell ref="J258:AB258"/>
    <mergeCell ref="X259:AB260"/>
    <mergeCell ref="G53:H54"/>
    <mergeCell ref="I53:I54"/>
    <mergeCell ref="H71:AB71"/>
    <mergeCell ref="G38:K38"/>
    <mergeCell ref="G49:AB49"/>
    <mergeCell ref="G117:J117"/>
    <mergeCell ref="U96:X96"/>
    <mergeCell ref="Z96:AA96"/>
    <mergeCell ref="G97:J97"/>
    <mergeCell ref="G96:J96"/>
    <mergeCell ref="K97:N97"/>
    <mergeCell ref="G108:J108"/>
    <mergeCell ref="H5:P5"/>
    <mergeCell ref="G40:K40"/>
    <mergeCell ref="AA34:AA35"/>
    <mergeCell ref="AB34:AB35"/>
    <mergeCell ref="H8:J8"/>
    <mergeCell ref="L8:M8"/>
    <mergeCell ref="G41:K41"/>
    <mergeCell ref="K270:M270"/>
    <mergeCell ref="E401:AD401"/>
    <mergeCell ref="G374:AB374"/>
    <mergeCell ref="G373:AB373"/>
    <mergeCell ref="G375:AB375"/>
    <mergeCell ref="G348:J348"/>
    <mergeCell ref="L348:O348"/>
    <mergeCell ref="Q348:T348"/>
    <mergeCell ref="V348:AA348"/>
    <mergeCell ref="G340:J340"/>
    <mergeCell ref="L340:O340"/>
    <mergeCell ref="Q340:T340"/>
    <mergeCell ref="V340:AA340"/>
    <mergeCell ref="G341:J341"/>
    <mergeCell ref="L341:O341"/>
    <mergeCell ref="Q341:T341"/>
    <mergeCell ref="V341:AA341"/>
    <mergeCell ref="G346:J346"/>
    <mergeCell ref="L346:O346"/>
    <mergeCell ref="Q346:T346"/>
    <mergeCell ref="V346:AA346"/>
    <mergeCell ref="G342:J342"/>
    <mergeCell ref="Q347:T347"/>
    <mergeCell ref="L345:O345"/>
    <mergeCell ref="G10:H13"/>
    <mergeCell ref="I10:W13"/>
    <mergeCell ref="G328:H329"/>
    <mergeCell ref="I328:I329"/>
    <mergeCell ref="Y269:Z269"/>
    <mergeCell ref="G302:H302"/>
    <mergeCell ref="G283:J283"/>
    <mergeCell ref="T302:V302"/>
    <mergeCell ref="J262:K263"/>
    <mergeCell ref="T322:V322"/>
    <mergeCell ref="K323:M323"/>
    <mergeCell ref="G315:H315"/>
    <mergeCell ref="G303:H303"/>
    <mergeCell ref="I294:I295"/>
    <mergeCell ref="P302:Q302"/>
    <mergeCell ref="G325:H326"/>
    <mergeCell ref="I325:I326"/>
    <mergeCell ref="O292:Q292"/>
    <mergeCell ref="K303:M303"/>
    <mergeCell ref="K302:M302"/>
    <mergeCell ref="K315:M315"/>
    <mergeCell ref="K316:M316"/>
    <mergeCell ref="G322:H322"/>
    <mergeCell ref="G270:H270"/>
  </mergeCells>
  <phoneticPr fontId="6" type="noConversion"/>
  <conditionalFormatting sqref="L370 R370">
    <cfRule type="expression" dxfId="495" priority="361">
      <formula>#REF!="--"</formula>
    </cfRule>
  </conditionalFormatting>
  <conditionalFormatting sqref="M370">
    <cfRule type="expression" dxfId="494" priority="343">
      <formula>#REF!="--"</formula>
    </cfRule>
  </conditionalFormatting>
  <conditionalFormatting sqref="T371:AB371">
    <cfRule type="expression" dxfId="493" priority="341">
      <formula>$AA$371&gt;=$AA$357</formula>
    </cfRule>
  </conditionalFormatting>
  <conditionalFormatting sqref="G16">
    <cfRule type="expression" dxfId="492" priority="193">
      <formula>STR&lt;STR_MIN</formula>
    </cfRule>
  </conditionalFormatting>
  <conditionalFormatting sqref="W26">
    <cfRule type="expression" dxfId="491" priority="187">
      <formula>ARMOR_WC_WORN&gt;ARMOR_WC_MAX</formula>
    </cfRule>
  </conditionalFormatting>
  <conditionalFormatting sqref="Z351:AB351">
    <cfRule type="cellIs" dxfId="490" priority="118" operator="greaterThan">
      <formula>STR_CARRY*2</formula>
    </cfRule>
    <cfRule type="cellIs" dxfId="489" priority="119" operator="between">
      <formula>STR_CARRY</formula>
      <formula>STR_CARRY*2.001</formula>
    </cfRule>
  </conditionalFormatting>
  <conditionalFormatting sqref="G19">
    <cfRule type="expression" dxfId="488" priority="96">
      <formula>INT&lt;INT_MIN</formula>
    </cfRule>
  </conditionalFormatting>
  <conditionalFormatting sqref="G17">
    <cfRule type="expression" dxfId="487" priority="95">
      <formula>DEX&lt;DEX_MIN</formula>
    </cfRule>
  </conditionalFormatting>
  <conditionalFormatting sqref="G18">
    <cfRule type="expression" dxfId="486" priority="94">
      <formula>CON&lt;CON_MIN</formula>
    </cfRule>
  </conditionalFormatting>
  <conditionalFormatting sqref="G20">
    <cfRule type="expression" dxfId="485" priority="93">
      <formula>WIS&lt;WIS_MIN</formula>
    </cfRule>
  </conditionalFormatting>
  <conditionalFormatting sqref="G21">
    <cfRule type="expression" dxfId="484" priority="92">
      <formula>CHA&lt;CHA_MIN</formula>
    </cfRule>
  </conditionalFormatting>
  <conditionalFormatting sqref="S6">
    <cfRule type="expression" dxfId="483" priority="363" stopIfTrue="1">
      <formula>COUNTIF(ALIGNMENTS_LIST,ALIGNMENT)&lt;&gt;1</formula>
    </cfRule>
  </conditionalFormatting>
  <conditionalFormatting sqref="U29:U33">
    <cfRule type="cellIs" dxfId="482" priority="85" operator="equal">
      <formula>"other"</formula>
    </cfRule>
  </conditionalFormatting>
  <conditionalFormatting sqref="W27:Y27">
    <cfRule type="expression" dxfId="481" priority="83">
      <formula>SHIELD_WC_CARRIED&gt;SHIELD_WC_MAX</formula>
    </cfRule>
  </conditionalFormatting>
  <conditionalFormatting sqref="R5:U5 W5 P6 H6:N6 L7">
    <cfRule type="containsBlanks" dxfId="480" priority="30">
      <formula>LEN(TRIM(H5))=0</formula>
    </cfRule>
  </conditionalFormatting>
  <conditionalFormatting sqref="O28:O29 W26:Y27">
    <cfRule type="containsBlanks" dxfId="479" priority="29">
      <formula>LEN(TRIM(O26))=0</formula>
    </cfRule>
  </conditionalFormatting>
  <conditionalFormatting sqref="K7:K8 Q6:R6 O6 V5 Q5 G5:G9 N7">
    <cfRule type="expression" dxfId="478" priority="18">
      <formula>BANDING=1</formula>
    </cfRule>
  </conditionalFormatting>
  <conditionalFormatting sqref="U28">
    <cfRule type="cellIs" dxfId="477" priority="17" operator="equal">
      <formula>"other"</formula>
    </cfRule>
  </conditionalFormatting>
  <conditionalFormatting sqref="G39:AB39 G41:AB41 G43:AB43 G45:AB45 G47:AB47">
    <cfRule type="expression" dxfId="476" priority="16">
      <formula>BANDING=1</formula>
    </cfRule>
  </conditionalFormatting>
  <conditionalFormatting sqref="J53:AB53">
    <cfRule type="expression" dxfId="475" priority="15">
      <formula>BANDING=1</formula>
    </cfRule>
  </conditionalFormatting>
  <conditionalFormatting sqref="I10">
    <cfRule type="expression" dxfId="474" priority="12">
      <formula>BANDING=1</formula>
    </cfRule>
  </conditionalFormatting>
  <conditionalFormatting sqref="G14">
    <cfRule type="expression" dxfId="473" priority="11">
      <formula>BANDING=1</formula>
    </cfRule>
  </conditionalFormatting>
  <conditionalFormatting sqref="G10">
    <cfRule type="expression" dxfId="472" priority="5">
      <formula>BANDING=1</formula>
    </cfRule>
  </conditionalFormatting>
  <conditionalFormatting sqref="N14">
    <cfRule type="expression" dxfId="471" priority="4">
      <formula>BANDING=1</formula>
    </cfRule>
  </conditionalFormatting>
  <conditionalFormatting sqref="K9">
    <cfRule type="expression" dxfId="470" priority="3">
      <formula>BANDING=1</formula>
    </cfRule>
  </conditionalFormatting>
  <dataValidations xWindow="381" yWindow="373" count="20">
    <dataValidation type="whole" allowBlank="1" showInputMessage="1" showErrorMessage="1" sqref="P6">
      <formula1>0</formula1>
      <formula2>12</formula2>
    </dataValidation>
    <dataValidation type="whole" allowBlank="1" showInputMessage="1" showErrorMessage="1" sqref="G16:G21">
      <formula1>3</formula1>
      <formula2>18</formula2>
    </dataValidation>
    <dataValidation type="list" errorStyle="warning" allowBlank="1" showInputMessage="1" showErrorMessage="1" errorTitle="Disallowed Skill Level" error="Please choose a skill level for this weapon that is allowed for your class._x000d__x000d_Fighter: F,M,G_x000d_FIghter Subclass: F,M_x000d_Other: U,F" sqref="M38:M47">
      <formula1>INDIRECT(WPN_SKILLCODES)</formula1>
    </dataValidation>
    <dataValidation type="list" allowBlank="1" showErrorMessage="1" errorTitle="M or F" error="This character sheet requires you to specify your sex as M or F. " sqref="W5">
      <formula1>SEXES</formula1>
    </dataValidation>
    <dataValidation type="list" errorStyle="information" showInputMessage="1" showErrorMessage="1" errorTitle="NOT ALLOWED!" error="Please use the dropdown." promptTitle="SELECT A CLASS" prompt="Use the DROPDOWN_x000d__x000d_DO NOT CLEAR or DELETE." sqref="H6:N6">
      <formula1>CLASS_LIST</formula1>
    </dataValidation>
    <dataValidation type="list" allowBlank="1" showInputMessage="1" promptTitle="Select a Race" prompt="Select a Race from the dropdown. " sqref="R5:U5">
      <formula1>RACES_LIST</formula1>
    </dataValidation>
    <dataValidation type="list" allowBlank="1" showInputMessage="1" showErrorMessage="1" sqref="W26">
      <formula1>ARMOR_LIST</formula1>
    </dataValidation>
    <dataValidation type="list" allowBlank="1" showInputMessage="1" showErrorMessage="1" sqref="W27:Y27">
      <formula1>SHIELD_LIST</formula1>
    </dataValidation>
    <dataValidation type="list" allowBlank="1" showInputMessage="1" showErrorMessage="1" sqref="G83:J83 G97:J97 G118:J118 G109:J109 G70:J70 G135:J135">
      <formula1>MOUNTS_LIST</formula1>
    </dataValidation>
    <dataValidation type="list" allowBlank="1" showInputMessage="1" showErrorMessage="1" sqref="G155:J155 G201:J201">
      <formula1>FAMILIARS_LIST</formula1>
    </dataValidation>
    <dataValidation allowBlank="1" showInputMessage="1" showErrorMessage="1" promptTitle="NAME" prompt="Enter your own name." sqref="H4:L4"/>
    <dataValidation allowBlank="1" showInputMessage="1" showErrorMessage="1" promptTitle="DATE" prompt="Enter today's date." sqref="AA4:AB4"/>
    <dataValidation type="list" allowBlank="1" showInputMessage="1" showErrorMessage="1" sqref="S6:V6">
      <formula1>ALIGNMENTS_LIST</formula1>
    </dataValidation>
    <dataValidation type="list" allowBlank="1" showInputMessage="1" showErrorMessage="1" sqref="G38:K47">
      <formula1>WEAPONS_LIST</formula1>
    </dataValidation>
    <dataValidation type="list" errorStyle="warning" allowBlank="1" showInputMessage="1" showErrorMessage="1" sqref="AJ17:AJ19 AK17:AN18">
      <formula1>SKILLS_LIST</formula1>
    </dataValidation>
    <dataValidation type="list" allowBlank="1" showInputMessage="1" showErrorMessage="1" errorTitle="Build" error="Please select from the list." promptTitle="SELECT A BUILD" prompt="Select a BUILD describing your character's body type and frame. This field is required before the sheet can suggest HEIGHT or WEIGHT based on your RACE and SEX." sqref="L7:M7">
      <formula1>BUILDS_LIST</formula1>
    </dataValidation>
    <dataValidation type="list" allowBlank="1" showInputMessage="1" promptTitle="HEIGHT (Suggested)" prompt="The dropdown gives height suggestions for your Race and Sex based on Comprehensive Height and Weight for AS&amp;SH Characters by Colin Chapman. You are also free to type any value you like into the field instead._x000d__x000d_(CHOOSE RACE, SEX &amp; BUILD FIRST)" sqref="L8:M8">
      <formula1>HEIGHTS</formula1>
    </dataValidation>
    <dataValidation type="list" allowBlank="1" showInputMessage="1" promptTitle="WEIGHT (Suggested)" prompt="The dropdown gives weight suggestions for your Race and Sex based on Comprehensive Height and Weight for AS&amp;SH Characters by Colin Chapman. You are also free to type any value you like into the field instead._x000d__x000d_(CHOOSE RACE, SEX &amp; BUILD FIRST)" sqref="L9:M9">
      <formula1>WEIGHTS</formula1>
    </dataValidation>
    <dataValidation type="list" allowBlank="1" showInputMessage="1" promptTitle="EYES (Suggested)" prompt="Suggests possible eye color for your Race/Sex. Based on Masks by Colin Chapman. You are free to ignore suggestions and type anything you like into this field._x000d__x000d_(CHOOSE RACE &amp; SEX FIRST)" sqref="H8">
      <formula1>EYES</formula1>
    </dataValidation>
    <dataValidation type="list" allowBlank="1" showInputMessage="1" promptTitle="HAIR (Suggested)" prompt="Suggests possible hair color for your Race/Sex. Based on Masks by Colin Chapman. You are free to ignore suggestions and type anything you like into this field._x000d__x000d_(CHOOSE RACE &amp; SEX FIRST)" sqref="H9">
      <formula1>HAIR</formula1>
    </dataValidation>
  </dataValidations>
  <printOptions horizontalCentered="1" verticalCentered="1"/>
  <pageMargins left="0" right="0" top="0.4" bottom="0" header="0" footer="0"/>
  <pageSetup scale="60" orientation="portrait" horizontalDpi="300" verticalDpi="300"/>
  <rowBreaks count="1" manualBreakCount="1">
    <brk id="400" min="6" max="28" man="1"/>
  </rowBreaks>
  <ignoredErrors>
    <ignoredError sqref="M39:U47 Z350:AB351 G70:AB71 M38:U38 AA28:AB28 G97:AB98 AI6 Q14 P7" unlockedFormula="1"/>
  </ignoredErrors>
  <drawing r:id="rId1"/>
  <legacyDrawing r:id="rId2"/>
  <picture r:id="rId3"/>
  <mc:AlternateContent xmlns:mc="http://schemas.openxmlformats.org/markup-compatibility/2006">
    <mc:Choice Requires="x14">
      <controls>
        <mc:AlternateContent xmlns:mc="http://schemas.openxmlformats.org/markup-compatibility/2006">
          <mc:Choice Requires="x14">
            <control shapeId="1095" r:id="rId4" name="Check Box 71">
              <controlPr defaultSize="0" autoFill="0" autoLine="0" autoPict="0">
                <anchor moveWithCells="1">
                  <from>
                    <xdr:col>34</xdr:col>
                    <xdr:colOff>254000</xdr:colOff>
                    <xdr:row>6</xdr:row>
                    <xdr:rowOff>25400</xdr:rowOff>
                  </from>
                  <to>
                    <xdr:col>35</xdr:col>
                    <xdr:colOff>127000</xdr:colOff>
                    <xdr:row>6</xdr:row>
                    <xdr:rowOff>241300</xdr:rowOff>
                  </to>
                </anchor>
              </controlPr>
            </control>
          </mc:Choice>
          <mc:Fallback/>
        </mc:AlternateContent>
        <mc:AlternateContent xmlns:mc="http://schemas.openxmlformats.org/markup-compatibility/2006">
          <mc:Choice Requires="x14">
            <control shapeId="1096" r:id="rId5" name="Check Box 72">
              <controlPr defaultSize="0" autoFill="0" autoLine="0" autoPict="0">
                <anchor moveWithCells="1">
                  <from>
                    <xdr:col>34</xdr:col>
                    <xdr:colOff>254000</xdr:colOff>
                    <xdr:row>7</xdr:row>
                    <xdr:rowOff>25400</xdr:rowOff>
                  </from>
                  <to>
                    <xdr:col>35</xdr:col>
                    <xdr:colOff>127000</xdr:colOff>
                    <xdr:row>7</xdr:row>
                    <xdr:rowOff>241300</xdr:rowOff>
                  </to>
                </anchor>
              </controlPr>
            </control>
          </mc:Choice>
          <mc:Fallback/>
        </mc:AlternateContent>
        <mc:AlternateContent xmlns:mc="http://schemas.openxmlformats.org/markup-compatibility/2006">
          <mc:Choice Requires="x14">
            <control shapeId="1097" r:id="rId6" name="Check Box 73">
              <controlPr defaultSize="0" autoFill="0" autoLine="0" autoPict="0">
                <anchor moveWithCells="1">
                  <from>
                    <xdr:col>34</xdr:col>
                    <xdr:colOff>254000</xdr:colOff>
                    <xdr:row>8</xdr:row>
                    <xdr:rowOff>25400</xdr:rowOff>
                  </from>
                  <to>
                    <xdr:col>35</xdr:col>
                    <xdr:colOff>127000</xdr:colOff>
                    <xdr:row>8</xdr:row>
                    <xdr:rowOff>241300</xdr:rowOff>
                  </to>
                </anchor>
              </controlPr>
            </control>
          </mc:Choice>
          <mc:Fallback/>
        </mc:AlternateContent>
        <mc:AlternateContent xmlns:mc="http://schemas.openxmlformats.org/markup-compatibility/2006">
          <mc:Choice Requires="x14">
            <control shapeId="1098" r:id="rId7" name="Check Box 74">
              <controlPr defaultSize="0" autoFill="0" autoLine="0" autoPict="0">
                <anchor moveWithCells="1">
                  <from>
                    <xdr:col>34</xdr:col>
                    <xdr:colOff>254000</xdr:colOff>
                    <xdr:row>9</xdr:row>
                    <xdr:rowOff>25400</xdr:rowOff>
                  </from>
                  <to>
                    <xdr:col>35</xdr:col>
                    <xdr:colOff>127000</xdr:colOff>
                    <xdr:row>9</xdr:row>
                    <xdr:rowOff>241300</xdr:rowOff>
                  </to>
                </anchor>
              </controlPr>
            </control>
          </mc:Choice>
          <mc:Fallback/>
        </mc:AlternateContent>
        <mc:AlternateContent xmlns:mc="http://schemas.openxmlformats.org/markup-compatibility/2006">
          <mc:Choice Requires="x14">
            <control shapeId="1099" r:id="rId8" name="Check Box 75">
              <controlPr defaultSize="0" autoFill="0" autoLine="0" autoPict="0">
                <anchor moveWithCells="1">
                  <from>
                    <xdr:col>34</xdr:col>
                    <xdr:colOff>254000</xdr:colOff>
                    <xdr:row>10</xdr:row>
                    <xdr:rowOff>25400</xdr:rowOff>
                  </from>
                  <to>
                    <xdr:col>35</xdr:col>
                    <xdr:colOff>127000</xdr:colOff>
                    <xdr:row>10</xdr:row>
                    <xdr:rowOff>241300</xdr:rowOff>
                  </to>
                </anchor>
              </controlPr>
            </control>
          </mc:Choice>
          <mc:Fallback/>
        </mc:AlternateContent>
        <mc:AlternateContent xmlns:mc="http://schemas.openxmlformats.org/markup-compatibility/2006">
          <mc:Choice Requires="x14">
            <control shapeId="1100" r:id="rId9" name="Check Box 76">
              <controlPr defaultSize="0" autoFill="0" autoLine="0" autoPict="0">
                <anchor moveWithCells="1">
                  <from>
                    <xdr:col>34</xdr:col>
                    <xdr:colOff>254000</xdr:colOff>
                    <xdr:row>11</xdr:row>
                    <xdr:rowOff>25400</xdr:rowOff>
                  </from>
                  <to>
                    <xdr:col>35</xdr:col>
                    <xdr:colOff>127000</xdr:colOff>
                    <xdr:row>11</xdr:row>
                    <xdr:rowOff>241300</xdr:rowOff>
                  </to>
                </anchor>
              </controlPr>
            </control>
          </mc:Choice>
          <mc:Fallback/>
        </mc:AlternateContent>
        <mc:AlternateContent xmlns:mc="http://schemas.openxmlformats.org/markup-compatibility/2006">
          <mc:Choice Requires="x14">
            <control shapeId="1101" r:id="rId10" name="Check Box 77">
              <controlPr defaultSize="0" autoFill="0" autoLine="0" autoPict="0">
                <anchor moveWithCells="1">
                  <from>
                    <xdr:col>34</xdr:col>
                    <xdr:colOff>254000</xdr:colOff>
                    <xdr:row>12</xdr:row>
                    <xdr:rowOff>25400</xdr:rowOff>
                  </from>
                  <to>
                    <xdr:col>35</xdr:col>
                    <xdr:colOff>127000</xdr:colOff>
                    <xdr:row>12</xdr:row>
                    <xdr:rowOff>241300</xdr:rowOff>
                  </to>
                </anchor>
              </controlPr>
            </control>
          </mc:Choice>
          <mc:Fallback/>
        </mc:AlternateContent>
        <mc:AlternateContent xmlns:mc="http://schemas.openxmlformats.org/markup-compatibility/2006">
          <mc:Choice Requires="x14">
            <control shapeId="1102" r:id="rId11" name="Check Box 78">
              <controlPr defaultSize="0" autoFill="0" autoLine="0" autoPict="0">
                <anchor moveWithCells="1">
                  <from>
                    <xdr:col>39</xdr:col>
                    <xdr:colOff>266700</xdr:colOff>
                    <xdr:row>6</xdr:row>
                    <xdr:rowOff>25400</xdr:rowOff>
                  </from>
                  <to>
                    <xdr:col>40</xdr:col>
                    <xdr:colOff>139700</xdr:colOff>
                    <xdr:row>6</xdr:row>
                    <xdr:rowOff>241300</xdr:rowOff>
                  </to>
                </anchor>
              </controlPr>
            </control>
          </mc:Choice>
          <mc:Fallback/>
        </mc:AlternateContent>
        <mc:AlternateContent xmlns:mc="http://schemas.openxmlformats.org/markup-compatibility/2006">
          <mc:Choice Requires="x14">
            <control shapeId="1103" r:id="rId12" name="Check Box 79">
              <controlPr defaultSize="0" autoFill="0" autoLine="0" autoPict="0">
                <anchor moveWithCells="1">
                  <from>
                    <xdr:col>39</xdr:col>
                    <xdr:colOff>266700</xdr:colOff>
                    <xdr:row>7</xdr:row>
                    <xdr:rowOff>25400</xdr:rowOff>
                  </from>
                  <to>
                    <xdr:col>40</xdr:col>
                    <xdr:colOff>139700</xdr:colOff>
                    <xdr:row>7</xdr:row>
                    <xdr:rowOff>241300</xdr:rowOff>
                  </to>
                </anchor>
              </controlPr>
            </control>
          </mc:Choice>
          <mc:Fallback/>
        </mc:AlternateContent>
        <mc:AlternateContent xmlns:mc="http://schemas.openxmlformats.org/markup-compatibility/2006">
          <mc:Choice Requires="x14">
            <control shapeId="1104" r:id="rId13" name="Check Box 80">
              <controlPr defaultSize="0" autoFill="0" autoLine="0" autoPict="0">
                <anchor moveWithCells="1">
                  <from>
                    <xdr:col>39</xdr:col>
                    <xdr:colOff>266700</xdr:colOff>
                    <xdr:row>8</xdr:row>
                    <xdr:rowOff>25400</xdr:rowOff>
                  </from>
                  <to>
                    <xdr:col>40</xdr:col>
                    <xdr:colOff>139700</xdr:colOff>
                    <xdr:row>8</xdr:row>
                    <xdr:rowOff>241300</xdr:rowOff>
                  </to>
                </anchor>
              </controlPr>
            </control>
          </mc:Choice>
          <mc:Fallback/>
        </mc:AlternateContent>
        <mc:AlternateContent xmlns:mc="http://schemas.openxmlformats.org/markup-compatibility/2006">
          <mc:Choice Requires="x14">
            <control shapeId="1105" r:id="rId14" name="Check Box 81">
              <controlPr defaultSize="0" autoFill="0" autoLine="0" autoPict="0">
                <anchor moveWithCells="1">
                  <from>
                    <xdr:col>39</xdr:col>
                    <xdr:colOff>266700</xdr:colOff>
                    <xdr:row>9</xdr:row>
                    <xdr:rowOff>25400</xdr:rowOff>
                  </from>
                  <to>
                    <xdr:col>40</xdr:col>
                    <xdr:colOff>139700</xdr:colOff>
                    <xdr:row>9</xdr:row>
                    <xdr:rowOff>241300</xdr:rowOff>
                  </to>
                </anchor>
              </controlPr>
            </control>
          </mc:Choice>
          <mc:Fallback/>
        </mc:AlternateContent>
        <mc:AlternateContent xmlns:mc="http://schemas.openxmlformats.org/markup-compatibility/2006">
          <mc:Choice Requires="x14">
            <control shapeId="1106" r:id="rId15" name="Check Box 82">
              <controlPr defaultSize="0" autoFill="0" autoLine="0" autoPict="0">
                <anchor moveWithCells="1">
                  <from>
                    <xdr:col>39</xdr:col>
                    <xdr:colOff>266700</xdr:colOff>
                    <xdr:row>10</xdr:row>
                    <xdr:rowOff>25400</xdr:rowOff>
                  </from>
                  <to>
                    <xdr:col>40</xdr:col>
                    <xdr:colOff>139700</xdr:colOff>
                    <xdr:row>10</xdr:row>
                    <xdr:rowOff>241300</xdr:rowOff>
                  </to>
                </anchor>
              </controlPr>
            </control>
          </mc:Choice>
          <mc:Fallback/>
        </mc:AlternateContent>
        <mc:AlternateContent xmlns:mc="http://schemas.openxmlformats.org/markup-compatibility/2006">
          <mc:Choice Requires="x14">
            <control shapeId="1107" r:id="rId16" name="Check Box 83">
              <controlPr defaultSize="0" autoFill="0" autoLine="0" autoPict="0">
                <anchor moveWithCells="1">
                  <from>
                    <xdr:col>39</xdr:col>
                    <xdr:colOff>266700</xdr:colOff>
                    <xdr:row>11</xdr:row>
                    <xdr:rowOff>25400</xdr:rowOff>
                  </from>
                  <to>
                    <xdr:col>40</xdr:col>
                    <xdr:colOff>139700</xdr:colOff>
                    <xdr:row>11</xdr:row>
                    <xdr:rowOff>241300</xdr:rowOff>
                  </to>
                </anchor>
              </controlPr>
            </control>
          </mc:Choice>
          <mc:Fallback/>
        </mc:AlternateContent>
        <mc:AlternateContent xmlns:mc="http://schemas.openxmlformats.org/markup-compatibility/2006">
          <mc:Choice Requires="x14">
            <control shapeId="1108" r:id="rId17" name="Check Box 84">
              <controlPr defaultSize="0" autoFill="0" autoLine="0" autoPict="0">
                <anchor moveWithCells="1">
                  <from>
                    <xdr:col>39</xdr:col>
                    <xdr:colOff>266700</xdr:colOff>
                    <xdr:row>12</xdr:row>
                    <xdr:rowOff>25400</xdr:rowOff>
                  </from>
                  <to>
                    <xdr:col>40</xdr:col>
                    <xdr:colOff>139700</xdr:colOff>
                    <xdr:row>12</xdr:row>
                    <xdr:rowOff>241300</xdr:rowOff>
                  </to>
                </anchor>
              </controlPr>
            </control>
          </mc:Choice>
          <mc:Fallback/>
        </mc:AlternateContent>
        <mc:AlternateContent xmlns:mc="http://schemas.openxmlformats.org/markup-compatibility/2006">
          <mc:Choice Requires="x14">
            <control shapeId="1116" r:id="rId18" name="BANDING">
              <controlPr defaultSize="0" autoFill="0" autoLine="0" autoPict="0">
                <anchor moveWithCells="1">
                  <from>
                    <xdr:col>39</xdr:col>
                    <xdr:colOff>292100</xdr:colOff>
                    <xdr:row>1</xdr:row>
                    <xdr:rowOff>38100</xdr:rowOff>
                  </from>
                  <to>
                    <xdr:col>42</xdr:col>
                    <xdr:colOff>127000</xdr:colOff>
                    <xdr:row>2</xdr:row>
                    <xdr:rowOff>25400</xdr:rowOff>
                  </to>
                </anchor>
              </controlPr>
            </control>
          </mc:Choice>
          <mc:Fallback/>
        </mc:AlternateContent>
      </controls>
    </mc:Choice>
    <mc:Fallback/>
  </mc:AlternateContent>
  <extLst>
    <ext xmlns:x14="http://schemas.microsoft.com/office/spreadsheetml/2009/9/main" uri="{78C0D931-6437-407d-A8EE-F0AAD7539E65}">
      <x14:conditionalFormattings>
        <x14:conditionalFormatting xmlns:xm="http://schemas.microsoft.com/office/excel/2006/main">
          <x14:cfRule type="expression" priority="180" id="{2FFCA431-5894-8543-B16B-C7171474798C}">
            <xm:f>'CHAR WEAPONS'!$N$14&lt;'CHAR WEAPONS'!$N$15</xm:f>
            <x14:dxf>
              <font>
                <b/>
                <i val="0"/>
                <color rgb="FF008000"/>
              </font>
              <fill>
                <patternFill patternType="solid">
                  <fgColor indexed="64"/>
                  <bgColor theme="0"/>
                </patternFill>
              </fill>
            </x14:dxf>
          </x14:cfRule>
          <x14:cfRule type="expression" priority="185" id="{528D7A81-C499-8849-9B4B-C30A9ABEAD6C}">
            <xm:f>'CHAR WEAPONS'!$N$14&gt;'CHAR WEAPONS'!$N$15</xm:f>
            <x14:dxf>
              <font>
                <color rgb="FF9C0006"/>
              </font>
              <fill>
                <patternFill>
                  <bgColor rgb="FFFFC7CE"/>
                </patternFill>
              </fill>
            </x14:dxf>
          </x14:cfRule>
          <xm:sqref>K35</xm:sqref>
        </x14:conditionalFormatting>
      </x14:conditionalFormattings>
    </ext>
    <ext xmlns:mx="http://schemas.microsoft.com/office/mac/excel/2008/main" uri="{64002731-A6B0-56B0-2670-7721B7C09600}">
      <mx:PLV Mode="0" OnePage="0" WScale="6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enableFormatConditionsCalculation="0">
    <tabColor theme="0" tint="-0.14999847407452621"/>
    <pageSetUpPr fitToPage="1"/>
  </sheetPr>
  <dimension ref="A1:AU726"/>
  <sheetViews>
    <sheetView showGridLines="0" workbookViewId="0">
      <selection activeCell="I5" sqref="I5"/>
    </sheetView>
  </sheetViews>
  <sheetFormatPr baseColWidth="10" defaultColWidth="6.6640625" defaultRowHeight="22" customHeight="1" x14ac:dyDescent="0"/>
  <cols>
    <col min="1" max="1" width="2.33203125" style="593" customWidth="1"/>
    <col min="2" max="2" width="5.83203125" style="609" customWidth="1"/>
    <col min="3" max="3" width="2.33203125" style="601" customWidth="1"/>
    <col min="4" max="4" width="5" style="699" customWidth="1"/>
    <col min="5" max="5" width="3.83203125" style="611" customWidth="1"/>
    <col min="8" max="8" width="5" style="588" customWidth="1"/>
    <col min="9" max="9" width="42.5" style="593" customWidth="1"/>
    <col min="10" max="10" width="19.1640625" style="593" customWidth="1"/>
    <col min="11" max="11" width="19.33203125" style="593" customWidth="1"/>
    <col min="12" max="17" width="6.83203125" style="593" customWidth="1"/>
    <col min="18" max="18" width="4.83203125" style="588" customWidth="1"/>
    <col min="19" max="19" width="6.5" style="593" customWidth="1"/>
    <col min="20" max="21" width="6.5" style="588" customWidth="1"/>
    <col min="22" max="22" width="5" style="608" customWidth="1"/>
    <col min="23" max="23" width="6.83203125" style="588" customWidth="1"/>
    <col min="24" max="24" width="6.83203125" style="593" customWidth="1"/>
    <col min="28" max="29" width="6.83203125" style="593" customWidth="1"/>
    <col min="30" max="39" width="6.83203125" style="595" customWidth="1"/>
    <col min="40" max="46" width="7.1640625" style="595" customWidth="1"/>
    <col min="47" max="47" width="6.6640625" style="595"/>
    <col min="48" max="16384" width="6.6640625" style="593"/>
  </cols>
  <sheetData>
    <row r="1" spans="1:47" ht="30" customHeight="1">
      <c r="A1" s="715"/>
      <c r="D1" s="593"/>
      <c r="V1" s="588"/>
    </row>
    <row r="2" spans="1:47" ht="29" customHeight="1">
      <c r="D2" s="572"/>
      <c r="E2" s="612"/>
      <c r="H2" s="563"/>
      <c r="I2" s="572"/>
      <c r="J2" s="562"/>
      <c r="K2" s="562"/>
      <c r="L2" s="562"/>
      <c r="M2" s="562"/>
      <c r="N2" s="562"/>
      <c r="O2" s="562"/>
      <c r="P2" s="562"/>
      <c r="Q2" s="562"/>
      <c r="R2" s="569"/>
      <c r="S2" s="562"/>
      <c r="T2" s="562"/>
      <c r="U2" s="562"/>
      <c r="V2" s="562"/>
      <c r="W2" s="589"/>
      <c r="X2" s="589"/>
      <c r="AB2" s="589"/>
      <c r="AC2" s="589"/>
      <c r="AD2" s="589"/>
      <c r="AE2" s="589"/>
    </row>
    <row r="3" spans="1:47" ht="20" customHeight="1">
      <c r="D3" s="572"/>
      <c r="E3" s="578"/>
      <c r="H3" s="563"/>
      <c r="I3" s="572"/>
      <c r="J3" s="562"/>
      <c r="K3" s="562"/>
      <c r="L3" s="562"/>
      <c r="M3" s="562"/>
      <c r="N3" s="562"/>
      <c r="O3" s="562"/>
      <c r="P3" s="562"/>
      <c r="Q3" s="562"/>
      <c r="R3" s="569"/>
      <c r="S3" s="562"/>
      <c r="T3" s="562"/>
      <c r="U3" s="562"/>
      <c r="V3" s="562"/>
      <c r="W3" s="589"/>
      <c r="X3" s="589"/>
      <c r="AB3" s="589"/>
      <c r="AC3" s="589"/>
      <c r="AD3" s="589"/>
      <c r="AE3" s="589"/>
    </row>
    <row r="4" spans="1:47" ht="35" customHeight="1" thickBot="1">
      <c r="D4" s="572"/>
      <c r="E4" s="679"/>
      <c r="H4" s="674"/>
      <c r="I4" s="679"/>
      <c r="J4" s="1511" t="str">
        <f>NAME&amp;" - "&amp;CLASS&amp;" - Level "&amp;LEVEL</f>
        <v xml:space="preserve"> - Fighter - Level 1</v>
      </c>
      <c r="K4" s="1511"/>
      <c r="L4" s="1511"/>
      <c r="M4" s="1511"/>
      <c r="N4" s="1511"/>
      <c r="O4" s="1511"/>
      <c r="P4" s="1511"/>
      <c r="Q4" s="1511"/>
      <c r="R4" s="1511"/>
      <c r="S4" s="1511"/>
      <c r="T4" s="1511"/>
      <c r="U4" s="1511"/>
      <c r="V4" s="562"/>
      <c r="W4" s="589"/>
      <c r="X4" s="595"/>
      <c r="AB4" s="595"/>
      <c r="AC4" s="595"/>
      <c r="AE4" s="591"/>
      <c r="AF4" s="591"/>
      <c r="AG4" s="592"/>
      <c r="AH4" s="592"/>
      <c r="AI4" s="592"/>
      <c r="AJ4" s="592"/>
      <c r="AK4" s="592"/>
      <c r="AL4" s="592"/>
      <c r="AM4" s="591"/>
      <c r="AN4" s="591"/>
      <c r="AO4" s="591"/>
      <c r="AP4" s="592"/>
      <c r="AQ4" s="592"/>
      <c r="AR4" s="592"/>
      <c r="AS4" s="592"/>
      <c r="AT4" s="592"/>
      <c r="AU4" s="592"/>
    </row>
    <row r="5" spans="1:47" ht="26" customHeight="1">
      <c r="D5" s="572"/>
      <c r="E5" s="582" t="str">
        <f>"Spell Gain: "&amp;SPELLGAIN_LEVEL</f>
        <v>Spell Gain: --</v>
      </c>
      <c r="H5" s="607"/>
      <c r="I5" s="581"/>
      <c r="J5" s="1510" t="s">
        <v>2212</v>
      </c>
      <c r="K5" s="1510"/>
      <c r="L5" s="1510"/>
      <c r="M5" s="1510"/>
      <c r="N5" s="1510"/>
      <c r="O5" s="1510"/>
      <c r="P5" s="1510"/>
      <c r="Q5" s="605"/>
      <c r="R5" s="605"/>
      <c r="S5" s="605"/>
      <c r="T5" s="605"/>
      <c r="U5" s="583" t="str">
        <f>"Casting Ability (CA): "&amp;CA</f>
        <v>Casting Ability (CA): 0</v>
      </c>
      <c r="V5" s="561"/>
      <c r="W5" s="594"/>
      <c r="X5" s="595"/>
      <c r="AB5" s="595"/>
      <c r="AC5" s="595"/>
      <c r="AE5" s="596"/>
      <c r="AF5" s="596"/>
      <c r="AG5" s="597"/>
      <c r="AH5" s="597"/>
      <c r="AI5" s="597"/>
      <c r="AJ5" s="597"/>
      <c r="AK5" s="597"/>
      <c r="AL5" s="597"/>
      <c r="AM5" s="589"/>
      <c r="AN5" s="598"/>
      <c r="AO5" s="598"/>
      <c r="AP5" s="597"/>
      <c r="AQ5" s="597"/>
      <c r="AR5" s="597"/>
      <c r="AS5" s="597"/>
      <c r="AT5" s="597"/>
      <c r="AU5" s="597"/>
    </row>
    <row r="6" spans="1:47" ht="30" customHeight="1">
      <c r="B6" s="610"/>
      <c r="C6" s="681"/>
      <c r="D6" s="682"/>
      <c r="E6" s="573" t="s">
        <v>298</v>
      </c>
      <c r="H6" s="573" t="s">
        <v>1521</v>
      </c>
      <c r="I6" s="574" t="s">
        <v>1522</v>
      </c>
      <c r="J6" s="574" t="s">
        <v>264</v>
      </c>
      <c r="K6" s="574" t="s">
        <v>1523</v>
      </c>
      <c r="L6" s="683"/>
      <c r="M6" s="683"/>
      <c r="N6" s="575"/>
      <c r="O6" s="575"/>
      <c r="P6" s="575"/>
      <c r="Q6" s="573" t="s">
        <v>2041</v>
      </c>
      <c r="R6" s="841">
        <f>SUM(R7:R54)+SUM(R61:R112)</f>
        <v>0</v>
      </c>
      <c r="S6" s="573" t="s">
        <v>2201</v>
      </c>
      <c r="T6" s="841">
        <v>100</v>
      </c>
      <c r="U6" s="573" t="s">
        <v>2202</v>
      </c>
      <c r="V6" s="561"/>
      <c r="W6" s="594"/>
      <c r="X6" s="595"/>
      <c r="AB6" s="595"/>
      <c r="AC6" s="595"/>
    </row>
    <row r="7" spans="1:47" ht="20" customHeight="1">
      <c r="B7" s="610"/>
      <c r="C7" s="681"/>
      <c r="D7" s="682"/>
      <c r="E7" s="614">
        <v>1</v>
      </c>
      <c r="H7" s="675"/>
      <c r="I7" s="602"/>
      <c r="J7" s="606" t="str">
        <f>IF(ISERROR(VLOOKUP($I7,SPELLDATA,9,FALSE)),"",VLOOKUP($I7,SPELLDATA,9,FALSE))</f>
        <v/>
      </c>
      <c r="K7" s="580" t="str">
        <f>IF(ISERROR(VLOOKUP($I7,SPELLDATA,10,FALSE)),"",VLOOKUP($I7,SPELLDATA,10,FALSE))</f>
        <v/>
      </c>
      <c r="L7" s="685"/>
      <c r="M7" s="685"/>
      <c r="N7" s="565"/>
      <c r="O7" s="565"/>
      <c r="P7" s="584"/>
      <c r="Q7" s="570"/>
      <c r="R7" s="586"/>
      <c r="S7" s="844" t="s">
        <v>2203</v>
      </c>
      <c r="T7" s="687"/>
      <c r="U7" s="687"/>
      <c r="V7" s="688"/>
      <c r="W7" s="689"/>
      <c r="X7" s="595"/>
      <c r="AB7" s="595"/>
      <c r="AC7" s="595"/>
    </row>
    <row r="8" spans="1:47" ht="22" customHeight="1">
      <c r="B8" s="610"/>
      <c r="C8" s="681"/>
      <c r="D8" s="682"/>
      <c r="E8" s="615"/>
      <c r="H8" s="676"/>
      <c r="I8" s="690" t="str">
        <f>IF(ISERROR(VLOOKUP($I7,SPELLDATA,11,FALSE)),"",VLOOKUP($I7,SPELLDATA,11,FALSE))</f>
        <v/>
      </c>
      <c r="J8" s="562"/>
      <c r="K8" s="562"/>
      <c r="L8" s="562"/>
      <c r="M8" s="562"/>
      <c r="N8" s="562"/>
      <c r="O8" s="562"/>
      <c r="P8" s="562"/>
      <c r="Q8" s="562"/>
      <c r="R8" s="569"/>
      <c r="S8" s="569"/>
      <c r="T8" s="691"/>
      <c r="U8" s="688"/>
      <c r="V8" s="688"/>
      <c r="W8" s="689"/>
      <c r="X8" s="595"/>
      <c r="AB8" s="595"/>
      <c r="AC8" s="595"/>
    </row>
    <row r="9" spans="1:47" ht="22" customHeight="1">
      <c r="B9" s="610"/>
      <c r="C9" s="681"/>
      <c r="D9" s="682"/>
      <c r="E9" s="614">
        <f>E7+1</f>
        <v>2</v>
      </c>
      <c r="H9" s="677"/>
      <c r="I9" s="603"/>
      <c r="J9" s="606" t="str">
        <f>IF(ISERROR(VLOOKUP($I9,SPELLDATA,9,FALSE)),"",VLOOKUP($I9,SPELLDATA,9,FALSE))</f>
        <v/>
      </c>
      <c r="K9" s="579" t="str">
        <f>IF(ISERROR(VLOOKUP($I9,SPELLDATA,10,FALSE)),"",VLOOKUP($I9,SPELLDATA,10,FALSE))</f>
        <v/>
      </c>
      <c r="L9" s="685"/>
      <c r="M9" s="685"/>
      <c r="N9" s="565"/>
      <c r="O9" s="565"/>
      <c r="P9" s="565"/>
      <c r="Q9" s="604"/>
      <c r="R9" s="585"/>
      <c r="S9" s="692" t="s">
        <v>2203</v>
      </c>
      <c r="T9" s="693"/>
      <c r="U9" s="693"/>
      <c r="V9" s="688"/>
      <c r="W9" s="689"/>
      <c r="X9" s="595"/>
      <c r="AB9" s="595"/>
      <c r="AC9" s="595"/>
    </row>
    <row r="10" spans="1:47" ht="22" customHeight="1">
      <c r="B10" s="610"/>
      <c r="C10" s="681"/>
      <c r="D10" s="682"/>
      <c r="E10" s="616"/>
      <c r="H10" s="678"/>
      <c r="I10" s="716" t="str">
        <f>IF(ISERROR(VLOOKUP($I9,SPELLDATA,11,FALSE)),"",VLOOKUP($I9,SPELLDATA,11,FALSE))</f>
        <v/>
      </c>
      <c r="J10" s="694"/>
      <c r="K10" s="694"/>
      <c r="L10" s="694"/>
      <c r="M10" s="694"/>
      <c r="N10" s="694"/>
      <c r="O10" s="694"/>
      <c r="P10" s="694"/>
      <c r="Q10" s="694"/>
      <c r="R10" s="571"/>
      <c r="S10" s="571"/>
      <c r="T10" s="695"/>
      <c r="U10" s="696"/>
      <c r="V10" s="688"/>
      <c r="W10" s="689"/>
      <c r="X10" s="595"/>
      <c r="AB10" s="595"/>
      <c r="AC10" s="595"/>
    </row>
    <row r="11" spans="1:47" ht="22" customHeight="1">
      <c r="B11" s="610"/>
      <c r="C11" s="681"/>
      <c r="D11" s="682"/>
      <c r="E11" s="614">
        <f>E9+1</f>
        <v>3</v>
      </c>
      <c r="H11" s="677"/>
      <c r="I11" s="603"/>
      <c r="J11" s="606" t="str">
        <f>IF(ISERROR(VLOOKUP($I11,SPELLDATA,9,FALSE)),"",VLOOKUP($I11,SPELLDATA,9,FALSE))</f>
        <v/>
      </c>
      <c r="K11" s="579" t="str">
        <f>IF(ISERROR(VLOOKUP($I11,SPELLDATA,10,FALSE)),"",VLOOKUP($I11,SPELLDATA,10,FALSE))</f>
        <v/>
      </c>
      <c r="L11" s="685"/>
      <c r="M11" s="685"/>
      <c r="N11" s="565"/>
      <c r="O11" s="565"/>
      <c r="P11" s="565"/>
      <c r="Q11" s="604"/>
      <c r="R11" s="585"/>
      <c r="S11" s="692" t="s">
        <v>2203</v>
      </c>
      <c r="T11" s="693"/>
      <c r="U11" s="693"/>
      <c r="V11" s="688"/>
      <c r="W11" s="689"/>
      <c r="X11" s="595"/>
      <c r="AB11" s="595"/>
      <c r="AC11" s="595"/>
    </row>
    <row r="12" spans="1:47" ht="22" customHeight="1">
      <c r="B12" s="610"/>
      <c r="C12" s="681"/>
      <c r="D12" s="682"/>
      <c r="E12" s="616"/>
      <c r="H12" s="678"/>
      <c r="I12" s="716" t="str">
        <f>IF(ISERROR(VLOOKUP($I11,SPELLDATA,11,FALSE)),"",VLOOKUP($I11,SPELLDATA,11,FALSE))</f>
        <v/>
      </c>
      <c r="J12" s="694"/>
      <c r="K12" s="694"/>
      <c r="L12" s="694"/>
      <c r="M12" s="694"/>
      <c r="N12" s="694"/>
      <c r="O12" s="694"/>
      <c r="P12" s="694"/>
      <c r="Q12" s="694"/>
      <c r="R12" s="571"/>
      <c r="S12" s="571"/>
      <c r="T12" s="695"/>
      <c r="U12" s="696"/>
      <c r="V12" s="688"/>
      <c r="W12" s="689"/>
      <c r="X12" s="595"/>
      <c r="AB12" s="595"/>
      <c r="AC12" s="595"/>
    </row>
    <row r="13" spans="1:47" ht="22" customHeight="1">
      <c r="B13" s="610"/>
      <c r="C13" s="681"/>
      <c r="D13" s="682"/>
      <c r="E13" s="614">
        <f>E11+1</f>
        <v>4</v>
      </c>
      <c r="H13" s="677"/>
      <c r="I13" s="603"/>
      <c r="J13" s="606" t="str">
        <f>IF(ISERROR(VLOOKUP($I13,SPELLDATA,9,FALSE)),"",VLOOKUP($I13,SPELLDATA,9,FALSE))</f>
        <v/>
      </c>
      <c r="K13" s="579" t="str">
        <f>IF(ISERROR(VLOOKUP($I13,SPELLDATA,10,FALSE)),"",VLOOKUP($I13,SPELLDATA,10,FALSE))</f>
        <v/>
      </c>
      <c r="L13" s="685"/>
      <c r="M13" s="685"/>
      <c r="N13" s="565"/>
      <c r="O13" s="565"/>
      <c r="P13" s="565"/>
      <c r="Q13" s="604"/>
      <c r="R13" s="585"/>
      <c r="S13" s="692" t="s">
        <v>2203</v>
      </c>
      <c r="T13" s="693"/>
      <c r="U13" s="693"/>
      <c r="V13" s="688"/>
      <c r="W13" s="689"/>
      <c r="X13" s="595"/>
      <c r="AB13" s="595"/>
      <c r="AC13" s="595"/>
    </row>
    <row r="14" spans="1:47" ht="22" customHeight="1">
      <c r="B14" s="610"/>
      <c r="C14" s="681"/>
      <c r="D14" s="682"/>
      <c r="E14" s="616"/>
      <c r="H14" s="678"/>
      <c r="I14" s="716" t="str">
        <f>IF(ISERROR(VLOOKUP($I13,SPELLDATA,11,FALSE)),"",VLOOKUP($I13,SPELLDATA,11,FALSE))</f>
        <v/>
      </c>
      <c r="J14" s="694"/>
      <c r="K14" s="694"/>
      <c r="L14" s="694"/>
      <c r="M14" s="694"/>
      <c r="N14" s="694"/>
      <c r="O14" s="694"/>
      <c r="P14" s="694"/>
      <c r="Q14" s="694"/>
      <c r="R14" s="571"/>
      <c r="S14" s="571"/>
      <c r="T14" s="695"/>
      <c r="U14" s="696"/>
      <c r="V14" s="688"/>
      <c r="W14" s="689"/>
      <c r="X14" s="595"/>
      <c r="AB14" s="595"/>
      <c r="AC14" s="595"/>
    </row>
    <row r="15" spans="1:47" ht="22" customHeight="1">
      <c r="B15" s="610"/>
      <c r="C15" s="681"/>
      <c r="D15" s="682"/>
      <c r="E15" s="614">
        <f>E13+1</f>
        <v>5</v>
      </c>
      <c r="H15" s="677"/>
      <c r="I15" s="603"/>
      <c r="J15" s="606" t="str">
        <f>IF(ISERROR(VLOOKUP($I15,SPELLDATA,9,FALSE)),"",VLOOKUP($I15,SPELLDATA,9,FALSE))</f>
        <v/>
      </c>
      <c r="K15" s="579" t="str">
        <f>IF(ISERROR(VLOOKUP($I15,SPELLDATA,10,FALSE)),"",VLOOKUP($I15,SPELLDATA,10,FALSE))</f>
        <v/>
      </c>
      <c r="L15" s="685"/>
      <c r="M15" s="685"/>
      <c r="N15" s="565"/>
      <c r="O15" s="565"/>
      <c r="P15" s="565"/>
      <c r="Q15" s="604"/>
      <c r="R15" s="585"/>
      <c r="S15" s="692" t="s">
        <v>2203</v>
      </c>
      <c r="T15" s="693"/>
      <c r="U15" s="693"/>
      <c r="V15" s="688"/>
      <c r="W15" s="689"/>
      <c r="X15" s="595"/>
      <c r="AB15" s="595"/>
      <c r="AC15" s="595"/>
    </row>
    <row r="16" spans="1:47" ht="22" customHeight="1">
      <c r="B16" s="610"/>
      <c r="C16" s="681"/>
      <c r="D16" s="682"/>
      <c r="E16" s="616"/>
      <c r="H16" s="678"/>
      <c r="I16" s="716" t="str">
        <f>IF(ISERROR(VLOOKUP($I15,SPELLDATA,11,FALSE)),"",VLOOKUP($I15,SPELLDATA,11,FALSE))</f>
        <v/>
      </c>
      <c r="J16" s="694"/>
      <c r="K16" s="694"/>
      <c r="L16" s="694"/>
      <c r="M16" s="694"/>
      <c r="N16" s="694"/>
      <c r="O16" s="694"/>
      <c r="P16" s="694"/>
      <c r="Q16" s="694"/>
      <c r="R16" s="571"/>
      <c r="S16" s="571"/>
      <c r="T16" s="695"/>
      <c r="U16" s="696"/>
      <c r="V16" s="688"/>
      <c r="W16" s="689"/>
      <c r="X16" s="595"/>
      <c r="AB16" s="595"/>
      <c r="AC16" s="595"/>
    </row>
    <row r="17" spans="2:29" ht="22" customHeight="1">
      <c r="B17" s="610"/>
      <c r="C17" s="681"/>
      <c r="D17" s="682"/>
      <c r="E17" s="614">
        <f>E15+1</f>
        <v>6</v>
      </c>
      <c r="H17" s="677"/>
      <c r="I17" s="603"/>
      <c r="J17" s="606" t="str">
        <f>IF(ISERROR(VLOOKUP($I17,SPELLDATA,9,FALSE)),"",VLOOKUP($I17,SPELLDATA,9,FALSE))</f>
        <v/>
      </c>
      <c r="K17" s="579" t="str">
        <f>IF(ISERROR(VLOOKUP($I17,SPELLDATA,10,FALSE)),"",VLOOKUP($I17,SPELLDATA,10,FALSE))</f>
        <v/>
      </c>
      <c r="L17" s="685"/>
      <c r="M17" s="685"/>
      <c r="N17" s="565"/>
      <c r="O17" s="565"/>
      <c r="P17" s="565"/>
      <c r="Q17" s="604"/>
      <c r="R17" s="585"/>
      <c r="S17" s="692" t="s">
        <v>2203</v>
      </c>
      <c r="T17" s="693"/>
      <c r="U17" s="693"/>
      <c r="V17" s="688"/>
      <c r="W17" s="689"/>
      <c r="X17" s="595"/>
      <c r="AB17" s="595"/>
      <c r="AC17" s="595"/>
    </row>
    <row r="18" spans="2:29" ht="22" customHeight="1">
      <c r="B18" s="610"/>
      <c r="C18" s="681"/>
      <c r="D18" s="682"/>
      <c r="E18" s="616"/>
      <c r="H18" s="678"/>
      <c r="I18" s="716" t="str">
        <f>IF(ISERROR(VLOOKUP($I17,SPELLDATA,11,FALSE)),"",VLOOKUP($I17,SPELLDATA,11,FALSE))</f>
        <v/>
      </c>
      <c r="J18" s="694"/>
      <c r="K18" s="694"/>
      <c r="L18" s="694"/>
      <c r="M18" s="694"/>
      <c r="N18" s="694"/>
      <c r="O18" s="694"/>
      <c r="P18" s="694"/>
      <c r="Q18" s="694"/>
      <c r="R18" s="571"/>
      <c r="S18" s="571"/>
      <c r="T18" s="695"/>
      <c r="U18" s="696"/>
      <c r="V18" s="688"/>
      <c r="W18" s="689"/>
      <c r="X18" s="595"/>
      <c r="AB18" s="595"/>
      <c r="AC18" s="595"/>
    </row>
    <row r="19" spans="2:29" ht="22" customHeight="1">
      <c r="B19" s="610"/>
      <c r="C19" s="681"/>
      <c r="D19" s="682"/>
      <c r="E19" s="614">
        <f>E17+1</f>
        <v>7</v>
      </c>
      <c r="H19" s="677"/>
      <c r="I19" s="603"/>
      <c r="J19" s="606" t="str">
        <f>IF(ISERROR(VLOOKUP($I19,SPELLDATA,9,FALSE)),"",VLOOKUP($I19,SPELLDATA,9,FALSE))</f>
        <v/>
      </c>
      <c r="K19" s="579" t="str">
        <f>IF(ISERROR(VLOOKUP($I19,SPELLDATA,10,FALSE)),"",VLOOKUP($I19,SPELLDATA,10,FALSE))</f>
        <v/>
      </c>
      <c r="L19" s="685"/>
      <c r="M19" s="685"/>
      <c r="N19" s="565"/>
      <c r="O19" s="565"/>
      <c r="P19" s="565"/>
      <c r="Q19" s="604"/>
      <c r="R19" s="585"/>
      <c r="S19" s="692" t="s">
        <v>2203</v>
      </c>
      <c r="T19" s="693"/>
      <c r="U19" s="693"/>
      <c r="V19" s="688"/>
      <c r="W19" s="689"/>
      <c r="X19" s="595"/>
      <c r="AB19" s="595"/>
      <c r="AC19" s="595"/>
    </row>
    <row r="20" spans="2:29" ht="22" customHeight="1">
      <c r="B20" s="610"/>
      <c r="C20" s="681"/>
      <c r="D20" s="682"/>
      <c r="E20" s="616"/>
      <c r="H20" s="678"/>
      <c r="I20" s="716" t="str">
        <f>IF(ISERROR(VLOOKUP($I19,SPELLDATA,11,FALSE)),"",VLOOKUP($I19,SPELLDATA,11,FALSE))</f>
        <v/>
      </c>
      <c r="J20" s="694"/>
      <c r="K20" s="694"/>
      <c r="L20" s="694"/>
      <c r="M20" s="694"/>
      <c r="N20" s="694"/>
      <c r="O20" s="694"/>
      <c r="P20" s="694"/>
      <c r="Q20" s="694"/>
      <c r="R20" s="571"/>
      <c r="S20" s="571"/>
      <c r="T20" s="695"/>
      <c r="U20" s="696"/>
      <c r="V20" s="688"/>
      <c r="W20" s="689"/>
      <c r="X20" s="595"/>
      <c r="AB20" s="595"/>
      <c r="AC20" s="595"/>
    </row>
    <row r="21" spans="2:29" ht="22" customHeight="1">
      <c r="B21" s="610"/>
      <c r="C21" s="681"/>
      <c r="D21" s="682"/>
      <c r="E21" s="614">
        <f>E19+1</f>
        <v>8</v>
      </c>
      <c r="H21" s="677"/>
      <c r="I21" s="603"/>
      <c r="J21" s="606" t="str">
        <f>IF(ISERROR(VLOOKUP($I21,SPELLDATA,9,FALSE)),"",VLOOKUP($I21,SPELLDATA,9,FALSE))</f>
        <v/>
      </c>
      <c r="K21" s="579" t="str">
        <f>IF(ISERROR(VLOOKUP($I21,SPELLDATA,10,FALSE)),"",VLOOKUP($I21,SPELLDATA,10,FALSE))</f>
        <v/>
      </c>
      <c r="L21" s="685"/>
      <c r="M21" s="685"/>
      <c r="N21" s="565"/>
      <c r="O21" s="565"/>
      <c r="P21" s="565"/>
      <c r="Q21" s="604"/>
      <c r="R21" s="585"/>
      <c r="S21" s="692" t="s">
        <v>2203</v>
      </c>
      <c r="T21" s="693"/>
      <c r="U21" s="693"/>
      <c r="V21" s="688"/>
      <c r="W21" s="689"/>
      <c r="X21" s="595"/>
      <c r="AB21" s="595"/>
      <c r="AC21" s="595"/>
    </row>
    <row r="22" spans="2:29" ht="22" customHeight="1">
      <c r="B22" s="610"/>
      <c r="C22" s="681"/>
      <c r="D22" s="682"/>
      <c r="E22" s="616"/>
      <c r="H22" s="678"/>
      <c r="I22" s="716" t="str">
        <f>IF(ISERROR(VLOOKUP($I21,SPELLDATA,11,FALSE)),"",VLOOKUP($I21,SPELLDATA,11,FALSE))</f>
        <v/>
      </c>
      <c r="J22" s="694"/>
      <c r="K22" s="694"/>
      <c r="L22" s="694"/>
      <c r="M22" s="694"/>
      <c r="N22" s="694"/>
      <c r="O22" s="694"/>
      <c r="P22" s="694"/>
      <c r="Q22" s="694"/>
      <c r="R22" s="571"/>
      <c r="S22" s="571"/>
      <c r="T22" s="695"/>
      <c r="U22" s="696"/>
      <c r="V22" s="688"/>
      <c r="W22" s="689"/>
      <c r="X22" s="595"/>
      <c r="AB22" s="595"/>
      <c r="AC22" s="595"/>
    </row>
    <row r="23" spans="2:29" ht="22" customHeight="1">
      <c r="B23" s="610"/>
      <c r="C23" s="681"/>
      <c r="D23" s="682"/>
      <c r="E23" s="614">
        <f>E21+1</f>
        <v>9</v>
      </c>
      <c r="H23" s="677"/>
      <c r="I23" s="603"/>
      <c r="J23" s="606" t="str">
        <f>IF(ISERROR(VLOOKUP($I23,SPELLDATA,9,FALSE)),"",VLOOKUP($I23,SPELLDATA,9,FALSE))</f>
        <v/>
      </c>
      <c r="K23" s="579" t="str">
        <f>IF(ISERROR(VLOOKUP($I23,SPELLDATA,10,FALSE)),"",VLOOKUP($I23,SPELLDATA,10,FALSE))</f>
        <v/>
      </c>
      <c r="L23" s="685"/>
      <c r="M23" s="685"/>
      <c r="N23" s="565"/>
      <c r="O23" s="565"/>
      <c r="P23" s="565"/>
      <c r="Q23" s="604"/>
      <c r="R23" s="585"/>
      <c r="S23" s="692" t="s">
        <v>2203</v>
      </c>
      <c r="T23" s="693"/>
      <c r="U23" s="693"/>
      <c r="V23" s="688"/>
      <c r="W23" s="689"/>
      <c r="X23" s="595"/>
      <c r="AB23" s="595"/>
      <c r="AC23" s="595"/>
    </row>
    <row r="24" spans="2:29" ht="22" customHeight="1">
      <c r="B24" s="610"/>
      <c r="C24" s="681"/>
      <c r="D24" s="682"/>
      <c r="E24" s="616"/>
      <c r="H24" s="678"/>
      <c r="I24" s="716" t="str">
        <f>IF(ISERROR(VLOOKUP($I23,SPELLDATA,11,FALSE)),"",VLOOKUP($I23,SPELLDATA,11,FALSE))</f>
        <v/>
      </c>
      <c r="J24" s="694"/>
      <c r="K24" s="694"/>
      <c r="L24" s="694"/>
      <c r="M24" s="694"/>
      <c r="N24" s="694"/>
      <c r="O24" s="694"/>
      <c r="P24" s="694"/>
      <c r="Q24" s="694"/>
      <c r="R24" s="571"/>
      <c r="S24" s="571"/>
      <c r="T24" s="695"/>
      <c r="U24" s="696"/>
      <c r="V24" s="688"/>
      <c r="W24" s="689"/>
      <c r="X24" s="595"/>
      <c r="AB24" s="595"/>
      <c r="AC24" s="595"/>
    </row>
    <row r="25" spans="2:29" ht="22" customHeight="1">
      <c r="B25" s="610"/>
      <c r="C25" s="681"/>
      <c r="D25" s="682"/>
      <c r="E25" s="614">
        <f>E23+1</f>
        <v>10</v>
      </c>
      <c r="H25" s="677"/>
      <c r="I25" s="603"/>
      <c r="J25" s="606" t="str">
        <f>IF(ISERROR(VLOOKUP($I25,SPELLDATA,9,FALSE)),"",VLOOKUP($I25,SPELLDATA,9,FALSE))</f>
        <v/>
      </c>
      <c r="K25" s="579" t="str">
        <f>IF(ISERROR(VLOOKUP($I25,SPELLDATA,10,FALSE)),"",VLOOKUP($I25,SPELLDATA,10,FALSE))</f>
        <v/>
      </c>
      <c r="L25" s="685"/>
      <c r="M25" s="685"/>
      <c r="N25" s="565"/>
      <c r="O25" s="565"/>
      <c r="P25" s="565"/>
      <c r="Q25" s="604"/>
      <c r="R25" s="585"/>
      <c r="S25" s="692" t="s">
        <v>2203</v>
      </c>
      <c r="T25" s="693"/>
      <c r="U25" s="693"/>
      <c r="V25" s="688"/>
      <c r="W25" s="689"/>
      <c r="X25" s="595"/>
      <c r="AB25" s="595"/>
      <c r="AC25" s="595"/>
    </row>
    <row r="26" spans="2:29" ht="22" customHeight="1">
      <c r="B26" s="610"/>
      <c r="C26" s="681"/>
      <c r="D26" s="682"/>
      <c r="E26" s="616"/>
      <c r="H26" s="678"/>
      <c r="I26" s="716" t="str">
        <f>IF(ISERROR(VLOOKUP($I25,SPELLDATA,11,FALSE)),"",VLOOKUP($I25,SPELLDATA,11,FALSE))</f>
        <v/>
      </c>
      <c r="J26" s="694"/>
      <c r="K26" s="694"/>
      <c r="L26" s="694"/>
      <c r="M26" s="694"/>
      <c r="N26" s="694"/>
      <c r="O26" s="694"/>
      <c r="P26" s="694"/>
      <c r="Q26" s="694"/>
      <c r="R26" s="571"/>
      <c r="S26" s="571"/>
      <c r="T26" s="695"/>
      <c r="U26" s="696"/>
      <c r="V26" s="688"/>
      <c r="W26" s="689"/>
      <c r="X26" s="595"/>
      <c r="AB26" s="595"/>
      <c r="AC26" s="595"/>
    </row>
    <row r="27" spans="2:29" ht="22" customHeight="1">
      <c r="B27" s="610"/>
      <c r="C27" s="681"/>
      <c r="D27" s="682"/>
      <c r="E27" s="614">
        <f>E25+1</f>
        <v>11</v>
      </c>
      <c r="H27" s="677"/>
      <c r="I27" s="603"/>
      <c r="J27" s="606" t="str">
        <f>IF(ISERROR(VLOOKUP($I27,SPELLDATA,9,FALSE)),"",VLOOKUP($I27,SPELLDATA,9,FALSE))</f>
        <v/>
      </c>
      <c r="K27" s="579" t="str">
        <f>IF(ISERROR(VLOOKUP($I27,SPELLDATA,10,FALSE)),"",VLOOKUP($I27,SPELLDATA,10,FALSE))</f>
        <v/>
      </c>
      <c r="L27" s="685"/>
      <c r="M27" s="685"/>
      <c r="N27" s="565"/>
      <c r="O27" s="565"/>
      <c r="P27" s="565"/>
      <c r="Q27" s="604"/>
      <c r="R27" s="585"/>
      <c r="S27" s="692" t="s">
        <v>2203</v>
      </c>
      <c r="T27" s="693"/>
      <c r="U27" s="693"/>
      <c r="V27" s="688"/>
      <c r="W27" s="689"/>
      <c r="X27" s="595"/>
      <c r="AB27" s="595"/>
      <c r="AC27" s="595"/>
    </row>
    <row r="28" spans="2:29" ht="22" customHeight="1">
      <c r="B28" s="610"/>
      <c r="C28" s="681"/>
      <c r="D28" s="682"/>
      <c r="E28" s="616"/>
      <c r="H28" s="678"/>
      <c r="I28" s="716" t="str">
        <f>IF(ISERROR(VLOOKUP($I27,SPELLDATA,11,FALSE)),"",VLOOKUP($I27,SPELLDATA,11,FALSE))</f>
        <v/>
      </c>
      <c r="J28" s="694"/>
      <c r="K28" s="694"/>
      <c r="L28" s="694"/>
      <c r="M28" s="694"/>
      <c r="N28" s="694"/>
      <c r="O28" s="694"/>
      <c r="P28" s="694"/>
      <c r="Q28" s="694"/>
      <c r="R28" s="571"/>
      <c r="S28" s="571"/>
      <c r="T28" s="695"/>
      <c r="U28" s="696"/>
      <c r="V28" s="688"/>
      <c r="W28" s="689"/>
      <c r="X28" s="595"/>
      <c r="AB28" s="595"/>
      <c r="AC28" s="595"/>
    </row>
    <row r="29" spans="2:29" ht="22" customHeight="1">
      <c r="B29" s="610"/>
      <c r="C29" s="681"/>
      <c r="D29" s="682"/>
      <c r="E29" s="614">
        <f>E27+1</f>
        <v>12</v>
      </c>
      <c r="H29" s="677"/>
      <c r="I29" s="603"/>
      <c r="J29" s="606" t="str">
        <f>IF(ISERROR(VLOOKUP($I29,SPELLDATA,9,FALSE)),"",VLOOKUP($I29,SPELLDATA,9,FALSE))</f>
        <v/>
      </c>
      <c r="K29" s="579" t="str">
        <f>IF(ISERROR(VLOOKUP($I29,SPELLDATA,10,FALSE)),"",VLOOKUP($I29,SPELLDATA,10,FALSE))</f>
        <v/>
      </c>
      <c r="L29" s="685"/>
      <c r="M29" s="685"/>
      <c r="N29" s="565"/>
      <c r="O29" s="565"/>
      <c r="P29" s="565"/>
      <c r="Q29" s="604"/>
      <c r="R29" s="585"/>
      <c r="S29" s="692" t="s">
        <v>2203</v>
      </c>
      <c r="T29" s="693"/>
      <c r="U29" s="693"/>
      <c r="V29" s="688"/>
      <c r="W29" s="689"/>
      <c r="X29" s="595"/>
      <c r="AB29" s="595"/>
      <c r="AC29" s="595"/>
    </row>
    <row r="30" spans="2:29" ht="22" customHeight="1">
      <c r="B30" s="610"/>
      <c r="C30" s="681"/>
      <c r="D30" s="682"/>
      <c r="E30" s="616"/>
      <c r="H30" s="678"/>
      <c r="I30" s="716" t="str">
        <f>IF(ISERROR(VLOOKUP($I29,SPELLDATA,11,FALSE)),"",VLOOKUP($I29,SPELLDATA,11,FALSE))</f>
        <v/>
      </c>
      <c r="J30" s="694"/>
      <c r="K30" s="694"/>
      <c r="L30" s="694"/>
      <c r="M30" s="694"/>
      <c r="N30" s="694"/>
      <c r="O30" s="694"/>
      <c r="P30" s="694"/>
      <c r="Q30" s="694"/>
      <c r="R30" s="571"/>
      <c r="S30" s="571"/>
      <c r="T30" s="695"/>
      <c r="U30" s="696"/>
      <c r="V30" s="688"/>
      <c r="W30" s="689"/>
      <c r="X30" s="595"/>
      <c r="AB30" s="595"/>
      <c r="AC30" s="595"/>
    </row>
    <row r="31" spans="2:29" ht="22" customHeight="1">
      <c r="B31" s="610"/>
      <c r="C31" s="681"/>
      <c r="D31" s="682"/>
      <c r="E31" s="614">
        <f>E29+1</f>
        <v>13</v>
      </c>
      <c r="H31" s="677"/>
      <c r="I31" s="603"/>
      <c r="J31" s="606" t="str">
        <f>IF(ISERROR(VLOOKUP($I31,SPELLDATA,9,FALSE)),"",VLOOKUP($I31,SPELLDATA,9,FALSE))</f>
        <v/>
      </c>
      <c r="K31" s="579" t="str">
        <f>IF(ISERROR(VLOOKUP($I31,SPELLDATA,10,FALSE)),"",VLOOKUP($I31,SPELLDATA,10,FALSE))</f>
        <v/>
      </c>
      <c r="L31" s="685"/>
      <c r="M31" s="685"/>
      <c r="N31" s="565"/>
      <c r="O31" s="565"/>
      <c r="P31" s="565"/>
      <c r="Q31" s="604"/>
      <c r="R31" s="585"/>
      <c r="S31" s="692" t="s">
        <v>2203</v>
      </c>
      <c r="T31" s="693"/>
      <c r="U31" s="693"/>
      <c r="V31" s="688"/>
      <c r="W31" s="689"/>
      <c r="X31" s="595"/>
      <c r="AB31" s="595"/>
      <c r="AC31" s="595"/>
    </row>
    <row r="32" spans="2:29" ht="22" customHeight="1">
      <c r="B32" s="610"/>
      <c r="C32" s="681"/>
      <c r="D32" s="682"/>
      <c r="E32" s="616"/>
      <c r="H32" s="678"/>
      <c r="I32" s="716" t="str">
        <f>IF(ISERROR(VLOOKUP($I31,SPELLDATA,11,FALSE)),"",VLOOKUP($I31,SPELLDATA,11,FALSE))</f>
        <v/>
      </c>
      <c r="J32" s="694"/>
      <c r="K32" s="694"/>
      <c r="L32" s="694"/>
      <c r="M32" s="694"/>
      <c r="N32" s="694"/>
      <c r="O32" s="694"/>
      <c r="P32" s="694"/>
      <c r="Q32" s="694"/>
      <c r="R32" s="571"/>
      <c r="S32" s="571"/>
      <c r="T32" s="695"/>
      <c r="U32" s="696"/>
      <c r="V32" s="688"/>
      <c r="W32" s="689"/>
      <c r="X32" s="595"/>
      <c r="AB32" s="595"/>
      <c r="AC32" s="595"/>
    </row>
    <row r="33" spans="2:29" ht="22" customHeight="1">
      <c r="B33" s="610"/>
      <c r="C33" s="681"/>
      <c r="D33" s="682"/>
      <c r="E33" s="614">
        <f>E31+1</f>
        <v>14</v>
      </c>
      <c r="H33" s="677"/>
      <c r="I33" s="603"/>
      <c r="J33" s="606" t="str">
        <f>IF(ISERROR(VLOOKUP($I33,SPELLDATA,9,FALSE)),"",VLOOKUP($I33,SPELLDATA,9,FALSE))</f>
        <v/>
      </c>
      <c r="K33" s="579" t="str">
        <f>IF(ISERROR(VLOOKUP($I33,SPELLDATA,10,FALSE)),"",VLOOKUP($I33,SPELLDATA,10,FALSE))</f>
        <v/>
      </c>
      <c r="L33" s="685"/>
      <c r="M33" s="685"/>
      <c r="N33" s="565"/>
      <c r="O33" s="565"/>
      <c r="P33" s="565"/>
      <c r="Q33" s="604"/>
      <c r="R33" s="585"/>
      <c r="S33" s="692" t="s">
        <v>2203</v>
      </c>
      <c r="T33" s="693"/>
      <c r="U33" s="693"/>
      <c r="V33" s="688"/>
      <c r="W33" s="689"/>
      <c r="X33" s="595"/>
      <c r="AB33" s="595"/>
      <c r="AC33" s="595"/>
    </row>
    <row r="34" spans="2:29" ht="22" customHeight="1">
      <c r="B34" s="610"/>
      <c r="C34" s="681"/>
      <c r="D34" s="682"/>
      <c r="E34" s="616"/>
      <c r="H34" s="678"/>
      <c r="I34" s="716" t="str">
        <f>IF(ISERROR(VLOOKUP($I33,SPELLDATA,11,FALSE)),"",VLOOKUP($I33,SPELLDATA,11,FALSE))</f>
        <v/>
      </c>
      <c r="J34" s="694"/>
      <c r="K34" s="694"/>
      <c r="L34" s="694"/>
      <c r="M34" s="694"/>
      <c r="N34" s="694"/>
      <c r="O34" s="694"/>
      <c r="P34" s="694"/>
      <c r="Q34" s="694"/>
      <c r="R34" s="571"/>
      <c r="S34" s="571"/>
      <c r="T34" s="695"/>
      <c r="U34" s="696"/>
      <c r="V34" s="688"/>
      <c r="W34" s="689"/>
      <c r="X34" s="595"/>
      <c r="AB34" s="595"/>
      <c r="AC34" s="595"/>
    </row>
    <row r="35" spans="2:29" ht="22" customHeight="1">
      <c r="B35" s="610"/>
      <c r="C35" s="681"/>
      <c r="D35" s="682"/>
      <c r="E35" s="614">
        <f>E33+1</f>
        <v>15</v>
      </c>
      <c r="H35" s="677"/>
      <c r="I35" s="603"/>
      <c r="J35" s="606" t="str">
        <f>IF(ISERROR(VLOOKUP($I35,SPELLDATA,9,FALSE)),"",VLOOKUP($I35,SPELLDATA,9,FALSE))</f>
        <v/>
      </c>
      <c r="K35" s="579" t="str">
        <f>IF(ISERROR(VLOOKUP($I35,SPELLDATA,10,FALSE)),"",VLOOKUP($I35,SPELLDATA,10,FALSE))</f>
        <v/>
      </c>
      <c r="L35" s="685"/>
      <c r="M35" s="685"/>
      <c r="N35" s="565"/>
      <c r="O35" s="565"/>
      <c r="P35" s="565"/>
      <c r="Q35" s="604"/>
      <c r="R35" s="585"/>
      <c r="S35" s="692" t="s">
        <v>2203</v>
      </c>
      <c r="T35" s="693"/>
      <c r="U35" s="693"/>
      <c r="V35" s="688"/>
      <c r="W35" s="689"/>
      <c r="X35" s="595"/>
      <c r="AB35" s="595"/>
      <c r="AC35" s="595"/>
    </row>
    <row r="36" spans="2:29" ht="22" customHeight="1">
      <c r="B36" s="610"/>
      <c r="C36" s="681"/>
      <c r="D36" s="682"/>
      <c r="E36" s="616"/>
      <c r="H36" s="678"/>
      <c r="I36" s="716" t="str">
        <f>IF(ISERROR(VLOOKUP($I35,SPELLDATA,11,FALSE)),"",VLOOKUP($I35,SPELLDATA,11,FALSE))</f>
        <v/>
      </c>
      <c r="J36" s="694"/>
      <c r="K36" s="694"/>
      <c r="L36" s="694"/>
      <c r="M36" s="694"/>
      <c r="N36" s="694"/>
      <c r="O36" s="694"/>
      <c r="P36" s="694"/>
      <c r="Q36" s="694"/>
      <c r="R36" s="571"/>
      <c r="S36" s="571"/>
      <c r="T36" s="695"/>
      <c r="U36" s="696"/>
      <c r="V36" s="688"/>
      <c r="W36" s="689"/>
      <c r="X36" s="595"/>
      <c r="AB36" s="595"/>
      <c r="AC36" s="595"/>
    </row>
    <row r="37" spans="2:29" ht="22" customHeight="1">
      <c r="B37" s="610"/>
      <c r="C37" s="681"/>
      <c r="D37" s="682"/>
      <c r="E37" s="614">
        <f>E35+1</f>
        <v>16</v>
      </c>
      <c r="H37" s="677"/>
      <c r="I37" s="603"/>
      <c r="J37" s="606" t="str">
        <f>IF(ISERROR(VLOOKUP($I37,SPELLDATA,9,FALSE)),"",VLOOKUP($I37,SPELLDATA,9,FALSE))</f>
        <v/>
      </c>
      <c r="K37" s="579" t="str">
        <f>IF(ISERROR(VLOOKUP($I37,SPELLDATA,10,FALSE)),"",VLOOKUP($I37,SPELLDATA,10,FALSE))</f>
        <v/>
      </c>
      <c r="L37" s="685"/>
      <c r="M37" s="685"/>
      <c r="N37" s="565"/>
      <c r="O37" s="565"/>
      <c r="P37" s="565"/>
      <c r="Q37" s="604"/>
      <c r="R37" s="585"/>
      <c r="S37" s="692" t="s">
        <v>2203</v>
      </c>
      <c r="T37" s="693"/>
      <c r="U37" s="693"/>
      <c r="V37" s="688"/>
      <c r="W37" s="689"/>
      <c r="X37" s="595"/>
      <c r="AB37" s="595"/>
      <c r="AC37" s="595"/>
    </row>
    <row r="38" spans="2:29" ht="22" customHeight="1">
      <c r="B38" s="610"/>
      <c r="C38" s="681"/>
      <c r="D38" s="682"/>
      <c r="E38" s="616"/>
      <c r="H38" s="678"/>
      <c r="I38" s="716" t="str">
        <f>IF(ISERROR(VLOOKUP($I37,SPELLDATA,11,FALSE)),"",VLOOKUP($I37,SPELLDATA,11,FALSE))</f>
        <v/>
      </c>
      <c r="J38" s="694"/>
      <c r="K38" s="694"/>
      <c r="L38" s="694"/>
      <c r="M38" s="694"/>
      <c r="N38" s="694"/>
      <c r="O38" s="694"/>
      <c r="P38" s="694"/>
      <c r="Q38" s="694"/>
      <c r="R38" s="571"/>
      <c r="S38" s="571"/>
      <c r="T38" s="695"/>
      <c r="U38" s="696"/>
      <c r="V38" s="688"/>
      <c r="W38" s="689"/>
      <c r="X38" s="595"/>
      <c r="AB38" s="595"/>
      <c r="AC38" s="595"/>
    </row>
    <row r="39" spans="2:29" ht="22" customHeight="1">
      <c r="B39" s="610"/>
      <c r="C39" s="681"/>
      <c r="D39" s="682"/>
      <c r="E39" s="614">
        <f>E37+1</f>
        <v>17</v>
      </c>
      <c r="H39" s="677"/>
      <c r="I39" s="603"/>
      <c r="J39" s="606" t="str">
        <f>IF(ISERROR(VLOOKUP($I39,SPELLDATA,9,FALSE)),"",VLOOKUP($I39,SPELLDATA,9,FALSE))</f>
        <v/>
      </c>
      <c r="K39" s="579" t="str">
        <f>IF(ISERROR(VLOOKUP($I39,SPELLDATA,10,FALSE)),"",VLOOKUP($I39,SPELLDATA,10,FALSE))</f>
        <v/>
      </c>
      <c r="L39" s="685"/>
      <c r="M39" s="685"/>
      <c r="N39" s="565"/>
      <c r="O39" s="565"/>
      <c r="P39" s="565"/>
      <c r="Q39" s="604"/>
      <c r="R39" s="585"/>
      <c r="S39" s="692" t="s">
        <v>2203</v>
      </c>
      <c r="T39" s="693"/>
      <c r="U39" s="693"/>
      <c r="V39" s="688"/>
      <c r="W39" s="689"/>
      <c r="X39" s="595"/>
      <c r="AB39" s="595"/>
      <c r="AC39" s="595"/>
    </row>
    <row r="40" spans="2:29" ht="22" customHeight="1">
      <c r="B40" s="610"/>
      <c r="C40" s="681"/>
      <c r="D40" s="682"/>
      <c r="E40" s="616"/>
      <c r="H40" s="678"/>
      <c r="I40" s="716" t="str">
        <f>IF(ISERROR(VLOOKUP($I39,SPELLDATA,11,FALSE)),"",VLOOKUP($I39,SPELLDATA,11,FALSE))</f>
        <v/>
      </c>
      <c r="J40" s="694"/>
      <c r="K40" s="694"/>
      <c r="L40" s="694"/>
      <c r="M40" s="694"/>
      <c r="N40" s="694"/>
      <c r="O40" s="694"/>
      <c r="P40" s="694"/>
      <c r="Q40" s="694"/>
      <c r="R40" s="571"/>
      <c r="S40" s="571"/>
      <c r="T40" s="695"/>
      <c r="U40" s="696"/>
      <c r="V40" s="688"/>
      <c r="W40" s="689"/>
      <c r="X40" s="595"/>
      <c r="AB40" s="595"/>
      <c r="AC40" s="595"/>
    </row>
    <row r="41" spans="2:29" ht="22" customHeight="1">
      <c r="B41" s="610"/>
      <c r="C41" s="681"/>
      <c r="D41" s="682"/>
      <c r="E41" s="614">
        <f>E39+1</f>
        <v>18</v>
      </c>
      <c r="H41" s="677"/>
      <c r="I41" s="603"/>
      <c r="J41" s="606" t="str">
        <f>IF(ISERROR(VLOOKUP($I41,SPELLDATA,9,FALSE)),"",VLOOKUP($I41,SPELLDATA,9,FALSE))</f>
        <v/>
      </c>
      <c r="K41" s="579" t="str">
        <f>IF(ISERROR(VLOOKUP($I41,SPELLDATA,10,FALSE)),"",VLOOKUP($I41,SPELLDATA,10,FALSE))</f>
        <v/>
      </c>
      <c r="L41" s="685"/>
      <c r="M41" s="685"/>
      <c r="N41" s="565"/>
      <c r="O41" s="565"/>
      <c r="P41" s="565"/>
      <c r="Q41" s="604"/>
      <c r="R41" s="585"/>
      <c r="S41" s="692" t="s">
        <v>2203</v>
      </c>
      <c r="T41" s="693"/>
      <c r="U41" s="693"/>
      <c r="V41" s="688"/>
      <c r="W41" s="689"/>
      <c r="X41" s="595"/>
      <c r="AB41" s="595"/>
      <c r="AC41" s="595"/>
    </row>
    <row r="42" spans="2:29" ht="22" customHeight="1">
      <c r="B42" s="610"/>
      <c r="C42" s="681"/>
      <c r="D42" s="682"/>
      <c r="E42" s="616"/>
      <c r="H42" s="678"/>
      <c r="I42" s="716" t="str">
        <f>IF(ISERROR(VLOOKUP($I41,SPELLDATA,11,FALSE)),"",VLOOKUP($I41,SPELLDATA,11,FALSE))</f>
        <v/>
      </c>
      <c r="J42" s="694"/>
      <c r="K42" s="694"/>
      <c r="L42" s="694"/>
      <c r="M42" s="694"/>
      <c r="N42" s="694"/>
      <c r="O42" s="694"/>
      <c r="P42" s="694"/>
      <c r="Q42" s="694"/>
      <c r="R42" s="571"/>
      <c r="S42" s="571"/>
      <c r="T42" s="695"/>
      <c r="U42" s="696"/>
      <c r="V42" s="688"/>
      <c r="W42" s="689"/>
      <c r="X42" s="595"/>
      <c r="AB42" s="595"/>
      <c r="AC42" s="595"/>
    </row>
    <row r="43" spans="2:29" ht="22" customHeight="1">
      <c r="B43" s="610"/>
      <c r="C43" s="681"/>
      <c r="D43" s="682"/>
      <c r="E43" s="614">
        <f>E41+1</f>
        <v>19</v>
      </c>
      <c r="H43" s="677"/>
      <c r="I43" s="603"/>
      <c r="J43" s="606" t="str">
        <f>IF(ISERROR(VLOOKUP($I43,SPELLDATA,9,FALSE)),"",VLOOKUP($I43,SPELLDATA,9,FALSE))</f>
        <v/>
      </c>
      <c r="K43" s="579" t="str">
        <f>IF(ISERROR(VLOOKUP($I43,SPELLDATA,10,FALSE)),"",VLOOKUP($I43,SPELLDATA,10,FALSE))</f>
        <v/>
      </c>
      <c r="L43" s="685"/>
      <c r="M43" s="685"/>
      <c r="N43" s="565"/>
      <c r="O43" s="565"/>
      <c r="P43" s="565"/>
      <c r="Q43" s="604"/>
      <c r="R43" s="585"/>
      <c r="S43" s="692" t="s">
        <v>2203</v>
      </c>
      <c r="T43" s="693"/>
      <c r="U43" s="693"/>
      <c r="V43" s="688"/>
      <c r="W43" s="689"/>
      <c r="X43" s="595"/>
      <c r="AB43" s="595"/>
      <c r="AC43" s="595"/>
    </row>
    <row r="44" spans="2:29" ht="22" customHeight="1">
      <c r="B44" s="610"/>
      <c r="C44" s="681"/>
      <c r="D44" s="682"/>
      <c r="E44" s="616"/>
      <c r="H44" s="678"/>
      <c r="I44" s="716" t="str">
        <f>IF(ISERROR(VLOOKUP($I43,SPELLDATA,11,FALSE)),"",VLOOKUP($I43,SPELLDATA,11,FALSE))</f>
        <v/>
      </c>
      <c r="J44" s="694"/>
      <c r="K44" s="694"/>
      <c r="L44" s="694"/>
      <c r="M44" s="694"/>
      <c r="N44" s="694"/>
      <c r="O44" s="694"/>
      <c r="P44" s="694"/>
      <c r="Q44" s="694"/>
      <c r="R44" s="571"/>
      <c r="S44" s="571"/>
      <c r="T44" s="695"/>
      <c r="U44" s="696"/>
      <c r="V44" s="688"/>
      <c r="W44" s="689"/>
      <c r="X44" s="595"/>
      <c r="AB44" s="595"/>
      <c r="AC44" s="595"/>
    </row>
    <row r="45" spans="2:29" ht="22" customHeight="1">
      <c r="B45" s="610"/>
      <c r="C45" s="681"/>
      <c r="D45" s="682"/>
      <c r="E45" s="614">
        <f>E43+1</f>
        <v>20</v>
      </c>
      <c r="H45" s="677"/>
      <c r="I45" s="603"/>
      <c r="J45" s="606" t="str">
        <f>IF(ISERROR(VLOOKUP($I45,SPELLDATA,9,FALSE)),"",VLOOKUP($I45,SPELLDATA,9,FALSE))</f>
        <v/>
      </c>
      <c r="K45" s="579" t="str">
        <f>IF(ISERROR(VLOOKUP($I45,SPELLDATA,10,FALSE)),"",VLOOKUP($I45,SPELLDATA,10,FALSE))</f>
        <v/>
      </c>
      <c r="L45" s="685"/>
      <c r="M45" s="685"/>
      <c r="N45" s="565"/>
      <c r="O45" s="565"/>
      <c r="P45" s="565"/>
      <c r="Q45" s="604"/>
      <c r="R45" s="585"/>
      <c r="S45" s="692" t="s">
        <v>2203</v>
      </c>
      <c r="T45" s="693"/>
      <c r="U45" s="693"/>
      <c r="V45" s="688"/>
      <c r="W45" s="689"/>
      <c r="X45" s="595"/>
      <c r="AB45" s="595"/>
      <c r="AC45" s="595"/>
    </row>
    <row r="46" spans="2:29" ht="22" customHeight="1">
      <c r="B46" s="610"/>
      <c r="C46" s="681"/>
      <c r="D46" s="682"/>
      <c r="E46" s="616"/>
      <c r="H46" s="678"/>
      <c r="I46" s="716" t="str">
        <f>IF(ISERROR(VLOOKUP($I45,SPELLDATA,11,FALSE)),"",VLOOKUP($I45,SPELLDATA,11,FALSE))</f>
        <v/>
      </c>
      <c r="J46" s="694"/>
      <c r="K46" s="694"/>
      <c r="L46" s="694"/>
      <c r="M46" s="694"/>
      <c r="N46" s="694"/>
      <c r="O46" s="694"/>
      <c r="P46" s="694"/>
      <c r="Q46" s="694"/>
      <c r="R46" s="571"/>
      <c r="S46" s="571"/>
      <c r="T46" s="695"/>
      <c r="U46" s="696"/>
      <c r="V46" s="688"/>
      <c r="W46" s="689"/>
      <c r="X46" s="595"/>
      <c r="AB46" s="595"/>
      <c r="AC46" s="595"/>
    </row>
    <row r="47" spans="2:29" ht="22" customHeight="1">
      <c r="B47" s="610"/>
      <c r="C47" s="681"/>
      <c r="D47" s="682"/>
      <c r="E47" s="614">
        <f>E45+1</f>
        <v>21</v>
      </c>
      <c r="H47" s="677"/>
      <c r="I47" s="603"/>
      <c r="J47" s="606" t="str">
        <f>IF(ISERROR(VLOOKUP($I47,SPELLDATA,9,FALSE)),"",VLOOKUP($I47,SPELLDATA,9,FALSE))</f>
        <v/>
      </c>
      <c r="K47" s="579" t="str">
        <f>IF(ISERROR(VLOOKUP($I47,SPELLDATA,10,FALSE)),"",VLOOKUP($I47,SPELLDATA,10,FALSE))</f>
        <v/>
      </c>
      <c r="L47" s="685"/>
      <c r="M47" s="685"/>
      <c r="N47" s="565"/>
      <c r="O47" s="565"/>
      <c r="P47" s="565"/>
      <c r="Q47" s="604"/>
      <c r="R47" s="585"/>
      <c r="S47" s="692" t="s">
        <v>2203</v>
      </c>
      <c r="T47" s="693"/>
      <c r="U47" s="693"/>
      <c r="V47" s="688"/>
      <c r="W47" s="689"/>
      <c r="X47" s="595"/>
      <c r="AB47" s="595"/>
      <c r="AC47" s="595"/>
    </row>
    <row r="48" spans="2:29" ht="22" customHeight="1">
      <c r="B48" s="610"/>
      <c r="C48" s="681"/>
      <c r="D48" s="682"/>
      <c r="E48" s="616"/>
      <c r="H48" s="678"/>
      <c r="I48" s="716" t="str">
        <f>IF(ISERROR(VLOOKUP($I47,SPELLDATA,11,FALSE)),"",VLOOKUP($I47,SPELLDATA,11,FALSE))</f>
        <v/>
      </c>
      <c r="J48" s="694"/>
      <c r="K48" s="694"/>
      <c r="L48" s="694"/>
      <c r="M48" s="694"/>
      <c r="N48" s="694"/>
      <c r="O48" s="694"/>
      <c r="P48" s="694"/>
      <c r="Q48" s="694"/>
      <c r="R48" s="571"/>
      <c r="S48" s="571"/>
      <c r="T48" s="695"/>
      <c r="U48" s="696"/>
      <c r="V48" s="688"/>
      <c r="W48" s="689"/>
      <c r="X48" s="595"/>
      <c r="AB48" s="595"/>
      <c r="AC48" s="595"/>
    </row>
    <row r="49" spans="2:29" ht="22" customHeight="1">
      <c r="B49" s="610"/>
      <c r="C49" s="681"/>
      <c r="D49" s="682"/>
      <c r="E49" s="614">
        <f>E47+1</f>
        <v>22</v>
      </c>
      <c r="H49" s="677"/>
      <c r="I49" s="603"/>
      <c r="J49" s="606" t="str">
        <f>IF(ISERROR(VLOOKUP($I49,SPELLDATA,9,FALSE)),"",VLOOKUP($I49,SPELLDATA,9,FALSE))</f>
        <v/>
      </c>
      <c r="K49" s="579" t="str">
        <f>IF(ISERROR(VLOOKUP($I49,SPELLDATA,10,FALSE)),"",VLOOKUP($I49,SPELLDATA,10,FALSE))</f>
        <v/>
      </c>
      <c r="L49" s="685"/>
      <c r="M49" s="685"/>
      <c r="N49" s="565"/>
      <c r="O49" s="565"/>
      <c r="P49" s="565"/>
      <c r="Q49" s="604"/>
      <c r="R49" s="585"/>
      <c r="S49" s="692" t="s">
        <v>2203</v>
      </c>
      <c r="T49" s="693"/>
      <c r="U49" s="693"/>
      <c r="V49" s="688"/>
      <c r="W49" s="689"/>
      <c r="X49" s="595"/>
      <c r="AB49" s="595"/>
      <c r="AC49" s="595"/>
    </row>
    <row r="50" spans="2:29" ht="22" customHeight="1">
      <c r="B50" s="610"/>
      <c r="C50" s="681"/>
      <c r="D50" s="682"/>
      <c r="E50" s="616"/>
      <c r="H50" s="678"/>
      <c r="I50" s="716" t="str">
        <f>IF(ISERROR(VLOOKUP($I49,SPELLDATA,11,FALSE)),"",VLOOKUP($I49,SPELLDATA,11,FALSE))</f>
        <v/>
      </c>
      <c r="J50" s="694"/>
      <c r="K50" s="694"/>
      <c r="L50" s="694"/>
      <c r="M50" s="694"/>
      <c r="N50" s="694"/>
      <c r="O50" s="694"/>
      <c r="P50" s="694"/>
      <c r="Q50" s="694"/>
      <c r="R50" s="571"/>
      <c r="S50" s="571"/>
      <c r="T50" s="695"/>
      <c r="U50" s="696"/>
      <c r="V50" s="688"/>
      <c r="W50" s="689"/>
      <c r="X50" s="595"/>
      <c r="AB50" s="595"/>
      <c r="AC50" s="595"/>
    </row>
    <row r="51" spans="2:29" ht="22" customHeight="1">
      <c r="B51" s="610"/>
      <c r="C51" s="681"/>
      <c r="D51" s="682"/>
      <c r="E51" s="614">
        <f>E49+1</f>
        <v>23</v>
      </c>
      <c r="H51" s="677"/>
      <c r="I51" s="603"/>
      <c r="J51" s="606" t="str">
        <f>IF(ISERROR(VLOOKUP($I51,SPELLDATA,9,FALSE)),"",VLOOKUP($I51,SPELLDATA,9,FALSE))</f>
        <v/>
      </c>
      <c r="K51" s="579" t="str">
        <f>IF(ISERROR(VLOOKUP($I51,SPELLDATA,10,FALSE)),"",VLOOKUP($I51,SPELLDATA,10,FALSE))</f>
        <v/>
      </c>
      <c r="L51" s="685"/>
      <c r="M51" s="685"/>
      <c r="N51" s="565"/>
      <c r="O51" s="565"/>
      <c r="P51" s="565"/>
      <c r="Q51" s="604"/>
      <c r="R51" s="585"/>
      <c r="S51" s="692" t="s">
        <v>2203</v>
      </c>
      <c r="T51" s="693"/>
      <c r="U51" s="693"/>
      <c r="V51" s="688"/>
      <c r="W51" s="689"/>
      <c r="X51" s="595"/>
      <c r="AB51" s="595"/>
      <c r="AC51" s="595"/>
    </row>
    <row r="52" spans="2:29" ht="22" customHeight="1">
      <c r="B52" s="610"/>
      <c r="C52" s="681"/>
      <c r="D52" s="682"/>
      <c r="E52" s="616"/>
      <c r="H52" s="678"/>
      <c r="I52" s="716" t="str">
        <f>IF(ISERROR(VLOOKUP($I51,SPELLDATA,11,FALSE)),"",VLOOKUP($I51,SPELLDATA,11,FALSE))</f>
        <v/>
      </c>
      <c r="J52" s="694"/>
      <c r="K52" s="694"/>
      <c r="L52" s="694"/>
      <c r="M52" s="694"/>
      <c r="N52" s="694"/>
      <c r="O52" s="694"/>
      <c r="P52" s="694"/>
      <c r="Q52" s="694"/>
      <c r="R52" s="571"/>
      <c r="S52" s="571"/>
      <c r="T52" s="695"/>
      <c r="U52" s="696"/>
      <c r="V52" s="688"/>
      <c r="W52" s="689"/>
      <c r="X52" s="595"/>
      <c r="AB52" s="595"/>
      <c r="AC52" s="595"/>
    </row>
    <row r="53" spans="2:29" ht="22" customHeight="1">
      <c r="B53" s="610"/>
      <c r="C53" s="681"/>
      <c r="D53" s="682"/>
      <c r="E53" s="614">
        <f>E51+1</f>
        <v>24</v>
      </c>
      <c r="H53" s="677"/>
      <c r="I53" s="603"/>
      <c r="J53" s="606" t="str">
        <f>IF(ISERROR(VLOOKUP($I53,SPELLDATA,9,FALSE)),"",VLOOKUP($I53,SPELLDATA,9,FALSE))</f>
        <v/>
      </c>
      <c r="K53" s="579" t="str">
        <f>IF(ISERROR(VLOOKUP($I53,SPELLDATA,10,FALSE)),"",VLOOKUP($I53,SPELLDATA,10,FALSE))</f>
        <v/>
      </c>
      <c r="L53" s="685"/>
      <c r="M53" s="685"/>
      <c r="N53" s="565"/>
      <c r="O53" s="565"/>
      <c r="P53" s="565"/>
      <c r="Q53" s="604"/>
      <c r="R53" s="585"/>
      <c r="S53" s="692" t="s">
        <v>2203</v>
      </c>
      <c r="T53" s="693"/>
      <c r="U53" s="693"/>
      <c r="V53" s="688"/>
      <c r="W53" s="689"/>
      <c r="X53" s="595"/>
      <c r="AB53" s="595"/>
      <c r="AC53" s="595"/>
    </row>
    <row r="54" spans="2:29" ht="22" customHeight="1">
      <c r="B54" s="610"/>
      <c r="C54" s="681"/>
      <c r="D54" s="682"/>
      <c r="E54" s="615"/>
      <c r="H54" s="676"/>
      <c r="I54" s="718" t="str">
        <f>IF(ISERROR(VLOOKUP($I53,SPELLDATA,11,FALSE)),"",VLOOKUP($I53,SPELLDATA,11,FALSE))</f>
        <v/>
      </c>
      <c r="J54" s="694"/>
      <c r="K54" s="562"/>
      <c r="L54" s="562"/>
      <c r="M54" s="562"/>
      <c r="N54" s="562"/>
      <c r="O54" s="562"/>
      <c r="P54" s="562"/>
      <c r="Q54" s="562"/>
      <c r="R54" s="569"/>
      <c r="S54" s="571"/>
      <c r="T54" s="695"/>
      <c r="U54" s="696"/>
      <c r="V54" s="688"/>
      <c r="W54" s="689"/>
      <c r="X54" s="595"/>
      <c r="AB54" s="595"/>
      <c r="AC54" s="595"/>
    </row>
    <row r="55" spans="2:29" ht="19" customHeight="1">
      <c r="B55" s="610"/>
      <c r="C55" s="681"/>
      <c r="D55" s="682"/>
      <c r="E55" s="615"/>
      <c r="H55" s="564"/>
      <c r="I55" s="577"/>
      <c r="J55" s="577"/>
      <c r="K55" s="577"/>
      <c r="L55" s="577"/>
      <c r="M55" s="577"/>
      <c r="N55" s="577"/>
      <c r="O55" s="577"/>
      <c r="P55" s="577"/>
      <c r="Q55" s="577"/>
      <c r="R55" s="564"/>
      <c r="S55" s="577"/>
      <c r="T55" s="577"/>
      <c r="U55" s="577"/>
      <c r="V55" s="688"/>
      <c r="W55" s="689"/>
      <c r="X55" s="595"/>
      <c r="AB55" s="595"/>
      <c r="AC55" s="595"/>
    </row>
    <row r="56" spans="2:29" ht="51" customHeight="1">
      <c r="B56" s="610"/>
      <c r="C56" s="681"/>
      <c r="D56" s="682"/>
      <c r="E56" s="615"/>
      <c r="H56" s="569"/>
      <c r="I56" s="562"/>
      <c r="J56" s="562"/>
      <c r="K56" s="562"/>
      <c r="L56" s="562"/>
      <c r="M56" s="562"/>
      <c r="N56" s="562"/>
      <c r="O56" s="562"/>
      <c r="P56" s="562"/>
      <c r="Q56" s="562"/>
      <c r="R56" s="569"/>
      <c r="S56" s="569"/>
      <c r="T56" s="691"/>
      <c r="U56" s="688"/>
      <c r="V56" s="688"/>
      <c r="W56" s="689"/>
      <c r="X56" s="595"/>
      <c r="AB56" s="595"/>
      <c r="AC56" s="595"/>
    </row>
    <row r="57" spans="2:29" ht="54" customHeight="1">
      <c r="B57" s="610"/>
      <c r="C57" s="681"/>
      <c r="D57" s="697"/>
      <c r="E57" s="617"/>
      <c r="H57" s="590"/>
      <c r="I57" s="589"/>
      <c r="J57" s="589"/>
      <c r="K57" s="589"/>
      <c r="L57" s="589"/>
      <c r="M57" s="589"/>
      <c r="N57" s="589"/>
      <c r="O57" s="589"/>
      <c r="P57" s="589"/>
      <c r="Q57" s="589"/>
      <c r="R57" s="590"/>
      <c r="S57" s="590"/>
      <c r="T57" s="595"/>
      <c r="U57" s="689"/>
      <c r="V57" s="689"/>
      <c r="W57" s="689"/>
      <c r="X57" s="595"/>
      <c r="AB57" s="595"/>
      <c r="AC57" s="595"/>
    </row>
    <row r="58" spans="2:29" ht="22" customHeight="1">
      <c r="D58" s="572"/>
      <c r="E58" s="612"/>
      <c r="H58" s="568"/>
      <c r="I58" s="691"/>
      <c r="J58" s="691"/>
      <c r="K58" s="691"/>
      <c r="L58" s="691"/>
      <c r="M58" s="691"/>
      <c r="N58" s="691"/>
      <c r="O58" s="691"/>
      <c r="P58" s="691"/>
      <c r="Q58" s="691"/>
      <c r="R58" s="568"/>
      <c r="S58" s="572"/>
      <c r="T58" s="563"/>
      <c r="U58" s="563"/>
      <c r="V58" s="563"/>
    </row>
    <row r="59" spans="2:29" ht="19" customHeight="1" thickBot="1">
      <c r="D59" s="572"/>
      <c r="E59" s="567" t="s">
        <v>2040</v>
      </c>
      <c r="H59" s="620"/>
      <c r="I59" s="698"/>
      <c r="J59" s="698"/>
      <c r="K59" s="698"/>
      <c r="L59" s="698"/>
      <c r="M59" s="698"/>
      <c r="N59" s="698"/>
      <c r="O59" s="698"/>
      <c r="P59" s="698"/>
      <c r="Q59" s="698"/>
      <c r="R59" s="620"/>
      <c r="S59" s="698"/>
      <c r="T59" s="620"/>
      <c r="U59" s="566" t="str">
        <f>NAME&amp;", "&amp;CLASS&amp;" Level "&amp;LEVEL</f>
        <v>, Fighter Level 1</v>
      </c>
      <c r="V59" s="563"/>
    </row>
    <row r="60" spans="2:29" ht="20" customHeight="1">
      <c r="B60" s="610"/>
      <c r="C60" s="681"/>
      <c r="D60" s="682"/>
      <c r="E60" s="613" t="s">
        <v>298</v>
      </c>
      <c r="H60" s="573" t="s">
        <v>1521</v>
      </c>
      <c r="I60" s="574"/>
      <c r="J60" s="574" t="s">
        <v>264</v>
      </c>
      <c r="K60" s="574" t="s">
        <v>1523</v>
      </c>
      <c r="L60" s="683"/>
      <c r="M60" s="683"/>
      <c r="N60" s="575"/>
      <c r="O60" s="575"/>
      <c r="P60" s="575"/>
      <c r="Q60" s="573" t="s">
        <v>2041</v>
      </c>
      <c r="R60" s="841">
        <f>R6</f>
        <v>0</v>
      </c>
      <c r="S60" s="573" t="s">
        <v>2201</v>
      </c>
      <c r="T60" s="841">
        <v>100</v>
      </c>
      <c r="U60" s="573" t="s">
        <v>2202</v>
      </c>
      <c r="V60" s="561"/>
      <c r="W60" s="594"/>
      <c r="X60" s="595"/>
      <c r="AB60" s="595"/>
      <c r="AC60" s="595"/>
    </row>
    <row r="61" spans="2:29" ht="22" customHeight="1">
      <c r="B61" s="610"/>
      <c r="C61" s="681"/>
      <c r="D61" s="682"/>
      <c r="E61" s="614">
        <f>E53+1</f>
        <v>25</v>
      </c>
      <c r="H61" s="677"/>
      <c r="I61" s="603"/>
      <c r="J61" s="606" t="str">
        <f>IF(ISERROR(VLOOKUP($I61,SPELLDATA,9,FALSE)),"",VLOOKUP($I61,SPELLDATA,9,FALSE))</f>
        <v/>
      </c>
      <c r="K61" s="579" t="str">
        <f>IF(ISERROR(VLOOKUP($I61,SPELLDATA,10,FALSE)),"",VLOOKUP($I61,SPELLDATA,10,FALSE))</f>
        <v/>
      </c>
      <c r="L61" s="685"/>
      <c r="M61" s="685"/>
      <c r="N61" s="565"/>
      <c r="O61" s="565"/>
      <c r="P61" s="565"/>
      <c r="Q61" s="604"/>
      <c r="R61" s="585"/>
      <c r="S61" s="692" t="s">
        <v>2203</v>
      </c>
      <c r="T61" s="693"/>
      <c r="U61" s="693"/>
      <c r="V61" s="688"/>
      <c r="W61" s="689"/>
      <c r="X61" s="595"/>
      <c r="AB61" s="595"/>
      <c r="AC61" s="595"/>
    </row>
    <row r="62" spans="2:29" ht="22" customHeight="1">
      <c r="B62" s="610"/>
      <c r="C62" s="681"/>
      <c r="D62" s="682"/>
      <c r="E62" s="616"/>
      <c r="H62" s="678"/>
      <c r="I62" s="717" t="str">
        <f>IF(ISERROR(VLOOKUP($I61,SPELLDATA,11,FALSE)),"",VLOOKUP($I61,SPELLDATA,11,FALSE))</f>
        <v/>
      </c>
      <c r="J62" s="694"/>
      <c r="K62" s="694"/>
      <c r="L62" s="694"/>
      <c r="M62" s="694"/>
      <c r="N62" s="694"/>
      <c r="O62" s="694"/>
      <c r="P62" s="694"/>
      <c r="Q62" s="694"/>
      <c r="R62" s="571"/>
      <c r="S62" s="571"/>
      <c r="T62" s="695"/>
      <c r="U62" s="696"/>
      <c r="V62" s="688"/>
      <c r="W62" s="689"/>
      <c r="X62" s="595"/>
      <c r="AB62" s="595"/>
      <c r="AC62" s="595"/>
    </row>
    <row r="63" spans="2:29" ht="22" customHeight="1">
      <c r="B63" s="610"/>
      <c r="C63" s="681"/>
      <c r="D63" s="682"/>
      <c r="E63" s="614">
        <f>E61+1</f>
        <v>26</v>
      </c>
      <c r="H63" s="677"/>
      <c r="I63" s="603"/>
      <c r="J63" s="606" t="str">
        <f>IF(ISERROR(VLOOKUP($I63,SPELLDATA,9,FALSE)),"",VLOOKUP($I63,SPELLDATA,9,FALSE))</f>
        <v/>
      </c>
      <c r="K63" s="579" t="str">
        <f>IF(ISERROR(VLOOKUP($I63,SPELLDATA,10,FALSE)),"",VLOOKUP($I63,SPELLDATA,10,FALSE))</f>
        <v/>
      </c>
      <c r="L63" s="685"/>
      <c r="M63" s="685"/>
      <c r="N63" s="565"/>
      <c r="O63" s="565"/>
      <c r="P63" s="565"/>
      <c r="Q63" s="604"/>
      <c r="R63" s="585"/>
      <c r="S63" s="692" t="s">
        <v>2203</v>
      </c>
      <c r="T63" s="693"/>
      <c r="U63" s="693"/>
      <c r="V63" s="688"/>
      <c r="W63" s="689"/>
      <c r="X63" s="595"/>
      <c r="AB63" s="595"/>
      <c r="AC63" s="595"/>
    </row>
    <row r="64" spans="2:29" ht="22" customHeight="1">
      <c r="B64" s="610"/>
      <c r="C64" s="681"/>
      <c r="D64" s="682"/>
      <c r="E64" s="616"/>
      <c r="H64" s="678"/>
      <c r="I64" s="717" t="str">
        <f>IF(ISERROR(VLOOKUP($I63,SPELLDATA,11,FALSE)),"",VLOOKUP($I63,SPELLDATA,11,FALSE))</f>
        <v/>
      </c>
      <c r="J64" s="694"/>
      <c r="K64" s="694"/>
      <c r="L64" s="694"/>
      <c r="M64" s="694"/>
      <c r="N64" s="694"/>
      <c r="O64" s="694"/>
      <c r="P64" s="694"/>
      <c r="Q64" s="694"/>
      <c r="R64" s="571"/>
      <c r="S64" s="571"/>
      <c r="T64" s="695"/>
      <c r="U64" s="696"/>
      <c r="V64" s="688"/>
      <c r="W64" s="689"/>
      <c r="X64" s="595"/>
      <c r="AB64" s="595"/>
      <c r="AC64" s="595"/>
    </row>
    <row r="65" spans="2:29" ht="22" customHeight="1">
      <c r="B65" s="610"/>
      <c r="C65" s="681"/>
      <c r="D65" s="682"/>
      <c r="E65" s="614">
        <f>E63+1</f>
        <v>27</v>
      </c>
      <c r="H65" s="677"/>
      <c r="I65" s="603"/>
      <c r="J65" s="606" t="str">
        <f>IF(ISERROR(VLOOKUP($I65,SPELLDATA,9,FALSE)),"",VLOOKUP($I65,SPELLDATA,9,FALSE))</f>
        <v/>
      </c>
      <c r="K65" s="579" t="str">
        <f>IF(ISERROR(VLOOKUP($I65,SPELLDATA,10,FALSE)),"",VLOOKUP($I65,SPELLDATA,10,FALSE))</f>
        <v/>
      </c>
      <c r="L65" s="685"/>
      <c r="M65" s="685"/>
      <c r="N65" s="565"/>
      <c r="O65" s="565"/>
      <c r="P65" s="565"/>
      <c r="Q65" s="604"/>
      <c r="R65" s="585"/>
      <c r="S65" s="692" t="s">
        <v>2203</v>
      </c>
      <c r="T65" s="693"/>
      <c r="U65" s="693"/>
      <c r="V65" s="688"/>
      <c r="W65" s="689"/>
      <c r="X65" s="595"/>
      <c r="AB65" s="595"/>
      <c r="AC65" s="595"/>
    </row>
    <row r="66" spans="2:29" ht="22" customHeight="1">
      <c r="B66" s="610"/>
      <c r="C66" s="681"/>
      <c r="D66" s="682"/>
      <c r="E66" s="616"/>
      <c r="H66" s="678"/>
      <c r="I66" s="717" t="str">
        <f>IF(ISERROR(VLOOKUP($I65,SPELLDATA,11,FALSE)),"",VLOOKUP($I65,SPELLDATA,11,FALSE))</f>
        <v/>
      </c>
      <c r="J66" s="694"/>
      <c r="K66" s="694"/>
      <c r="L66" s="694"/>
      <c r="M66" s="694"/>
      <c r="N66" s="694"/>
      <c r="O66" s="694"/>
      <c r="P66" s="694"/>
      <c r="Q66" s="694"/>
      <c r="R66" s="571"/>
      <c r="S66" s="571"/>
      <c r="T66" s="695"/>
      <c r="U66" s="696"/>
      <c r="V66" s="688"/>
      <c r="W66" s="689"/>
      <c r="X66" s="595"/>
      <c r="AB66" s="595"/>
      <c r="AC66" s="595"/>
    </row>
    <row r="67" spans="2:29" ht="22" customHeight="1">
      <c r="B67" s="610"/>
      <c r="C67" s="681"/>
      <c r="D67" s="682"/>
      <c r="E67" s="614">
        <f>E65+1</f>
        <v>28</v>
      </c>
      <c r="H67" s="677"/>
      <c r="I67" s="603"/>
      <c r="J67" s="606" t="str">
        <f>IF(ISERROR(VLOOKUP($I67,SPELLDATA,9,FALSE)),"",VLOOKUP($I67,SPELLDATA,9,FALSE))</f>
        <v/>
      </c>
      <c r="K67" s="579" t="str">
        <f>IF(ISERROR(VLOOKUP($I67,SPELLDATA,10,FALSE)),"",VLOOKUP($I67,SPELLDATA,10,FALSE))</f>
        <v/>
      </c>
      <c r="L67" s="685"/>
      <c r="M67" s="685"/>
      <c r="N67" s="565"/>
      <c r="O67" s="565"/>
      <c r="P67" s="565"/>
      <c r="Q67" s="604"/>
      <c r="R67" s="585"/>
      <c r="S67" s="692" t="s">
        <v>2203</v>
      </c>
      <c r="T67" s="693"/>
      <c r="U67" s="693"/>
      <c r="V67" s="688"/>
      <c r="W67" s="689"/>
      <c r="X67" s="595"/>
      <c r="AB67" s="595"/>
      <c r="AC67" s="595"/>
    </row>
    <row r="68" spans="2:29" ht="22" customHeight="1">
      <c r="B68" s="610"/>
      <c r="C68" s="681"/>
      <c r="D68" s="682"/>
      <c r="E68" s="616"/>
      <c r="H68" s="678"/>
      <c r="I68" s="717" t="str">
        <f>IF(ISERROR(VLOOKUP($I67,SPELLDATA,11,FALSE)),"",VLOOKUP($I67,SPELLDATA,11,FALSE))</f>
        <v/>
      </c>
      <c r="J68" s="694"/>
      <c r="K68" s="694"/>
      <c r="L68" s="694"/>
      <c r="M68" s="694"/>
      <c r="N68" s="694"/>
      <c r="O68" s="694"/>
      <c r="P68" s="694"/>
      <c r="Q68" s="694"/>
      <c r="R68" s="571"/>
      <c r="S68" s="571"/>
      <c r="T68" s="695"/>
      <c r="U68" s="696"/>
      <c r="V68" s="688"/>
      <c r="W68" s="689"/>
      <c r="X68" s="595"/>
      <c r="AB68" s="595"/>
      <c r="AC68" s="595"/>
    </row>
    <row r="69" spans="2:29" ht="22" customHeight="1">
      <c r="B69" s="610"/>
      <c r="C69" s="681"/>
      <c r="D69" s="682"/>
      <c r="E69" s="614">
        <f>E67+1</f>
        <v>29</v>
      </c>
      <c r="H69" s="677"/>
      <c r="I69" s="603"/>
      <c r="J69" s="606" t="str">
        <f>IF(ISERROR(VLOOKUP($I69,SPELLDATA,9,FALSE)),"",VLOOKUP($I69,SPELLDATA,9,FALSE))</f>
        <v/>
      </c>
      <c r="K69" s="579" t="str">
        <f>IF(ISERROR(VLOOKUP($I69,SPELLDATA,10,FALSE)),"",VLOOKUP($I69,SPELLDATA,10,FALSE))</f>
        <v/>
      </c>
      <c r="L69" s="685"/>
      <c r="M69" s="685"/>
      <c r="N69" s="565"/>
      <c r="O69" s="565"/>
      <c r="P69" s="565"/>
      <c r="Q69" s="604"/>
      <c r="R69" s="585"/>
      <c r="S69" s="692" t="s">
        <v>2203</v>
      </c>
      <c r="T69" s="693"/>
      <c r="U69" s="693"/>
      <c r="V69" s="688"/>
      <c r="W69" s="689"/>
      <c r="X69" s="595"/>
      <c r="AB69" s="595"/>
      <c r="AC69" s="595"/>
    </row>
    <row r="70" spans="2:29" ht="22" customHeight="1">
      <c r="B70" s="610"/>
      <c r="C70" s="681"/>
      <c r="D70" s="682"/>
      <c r="E70" s="616"/>
      <c r="H70" s="678"/>
      <c r="I70" s="717" t="str">
        <f>IF(ISERROR(VLOOKUP($I69,SPELLDATA,11,FALSE)),"",VLOOKUP($I69,SPELLDATA,11,FALSE))</f>
        <v/>
      </c>
      <c r="J70" s="694"/>
      <c r="K70" s="694"/>
      <c r="L70" s="694"/>
      <c r="M70" s="694"/>
      <c r="N70" s="694"/>
      <c r="O70" s="694"/>
      <c r="P70" s="694"/>
      <c r="Q70" s="694"/>
      <c r="R70" s="571"/>
      <c r="S70" s="571"/>
      <c r="T70" s="695"/>
      <c r="U70" s="696"/>
      <c r="V70" s="688"/>
      <c r="W70" s="689"/>
      <c r="X70" s="595"/>
      <c r="AB70" s="595"/>
      <c r="AC70" s="595"/>
    </row>
    <row r="71" spans="2:29" ht="22" customHeight="1">
      <c r="B71" s="610"/>
      <c r="C71" s="681"/>
      <c r="D71" s="682"/>
      <c r="E71" s="614">
        <f>E69+1</f>
        <v>30</v>
      </c>
      <c r="H71" s="677"/>
      <c r="I71" s="603"/>
      <c r="J71" s="606" t="str">
        <f>IF(ISERROR(VLOOKUP($I71,SPELLDATA,9,FALSE)),"",VLOOKUP($I71,SPELLDATA,9,FALSE))</f>
        <v/>
      </c>
      <c r="K71" s="579" t="str">
        <f>IF(ISERROR(VLOOKUP($I71,SPELLDATA,10,FALSE)),"",VLOOKUP($I71,SPELLDATA,10,FALSE))</f>
        <v/>
      </c>
      <c r="L71" s="685"/>
      <c r="M71" s="685"/>
      <c r="N71" s="565"/>
      <c r="O71" s="565"/>
      <c r="P71" s="565"/>
      <c r="Q71" s="604"/>
      <c r="R71" s="585"/>
      <c r="S71" s="692" t="s">
        <v>2203</v>
      </c>
      <c r="T71" s="693"/>
      <c r="U71" s="693"/>
      <c r="V71" s="688"/>
      <c r="W71" s="689"/>
      <c r="X71" s="595"/>
      <c r="AB71" s="595"/>
      <c r="AC71" s="595"/>
    </row>
    <row r="72" spans="2:29" ht="22" customHeight="1">
      <c r="B72" s="610"/>
      <c r="C72" s="681"/>
      <c r="D72" s="682"/>
      <c r="E72" s="616"/>
      <c r="H72" s="678"/>
      <c r="I72" s="717" t="str">
        <f>IF(ISERROR(VLOOKUP($I71,SPELLDATA,11,FALSE)),"",VLOOKUP($I71,SPELLDATA,11,FALSE))</f>
        <v/>
      </c>
      <c r="J72" s="694"/>
      <c r="K72" s="694"/>
      <c r="L72" s="694"/>
      <c r="M72" s="694"/>
      <c r="N72" s="694"/>
      <c r="O72" s="694"/>
      <c r="P72" s="694"/>
      <c r="Q72" s="694"/>
      <c r="R72" s="571"/>
      <c r="S72" s="571"/>
      <c r="T72" s="695"/>
      <c r="U72" s="696"/>
      <c r="V72" s="688"/>
      <c r="W72" s="689"/>
      <c r="X72" s="595"/>
      <c r="AB72" s="595"/>
      <c r="AC72" s="595"/>
    </row>
    <row r="73" spans="2:29" ht="22" customHeight="1">
      <c r="B73" s="610"/>
      <c r="C73" s="681"/>
      <c r="D73" s="682"/>
      <c r="E73" s="614">
        <f>E71+1</f>
        <v>31</v>
      </c>
      <c r="H73" s="677"/>
      <c r="I73" s="603"/>
      <c r="J73" s="606" t="str">
        <f>IF(ISERROR(VLOOKUP($I73,SPELLDATA,9,FALSE)),"",VLOOKUP($I73,SPELLDATA,9,FALSE))</f>
        <v/>
      </c>
      <c r="K73" s="579" t="str">
        <f>IF(ISERROR(VLOOKUP($I73,SPELLDATA,10,FALSE)),"",VLOOKUP($I73,SPELLDATA,10,FALSE))</f>
        <v/>
      </c>
      <c r="L73" s="685"/>
      <c r="M73" s="685"/>
      <c r="N73" s="565"/>
      <c r="O73" s="565"/>
      <c r="P73" s="565"/>
      <c r="Q73" s="604"/>
      <c r="R73" s="585"/>
      <c r="S73" s="692" t="s">
        <v>2203</v>
      </c>
      <c r="T73" s="693"/>
      <c r="U73" s="693"/>
      <c r="V73" s="688"/>
      <c r="W73" s="689"/>
      <c r="X73" s="595"/>
      <c r="AB73" s="595"/>
      <c r="AC73" s="595"/>
    </row>
    <row r="74" spans="2:29" ht="22" customHeight="1">
      <c r="B74" s="610"/>
      <c r="C74" s="681"/>
      <c r="D74" s="682"/>
      <c r="E74" s="616"/>
      <c r="H74" s="678"/>
      <c r="I74" s="717" t="str">
        <f>IF(ISERROR(VLOOKUP($I73,SPELLDATA,11,FALSE)),"",VLOOKUP($I73,SPELLDATA,11,FALSE))</f>
        <v/>
      </c>
      <c r="J74" s="694"/>
      <c r="K74" s="694"/>
      <c r="L74" s="694"/>
      <c r="M74" s="694"/>
      <c r="N74" s="694"/>
      <c r="O74" s="694"/>
      <c r="P74" s="694"/>
      <c r="Q74" s="694"/>
      <c r="R74" s="571"/>
      <c r="S74" s="571"/>
      <c r="T74" s="695"/>
      <c r="U74" s="696"/>
      <c r="V74" s="688"/>
      <c r="W74" s="689"/>
      <c r="X74" s="595"/>
      <c r="AB74" s="595"/>
      <c r="AC74" s="595"/>
    </row>
    <row r="75" spans="2:29" ht="22" customHeight="1">
      <c r="B75" s="610"/>
      <c r="C75" s="681"/>
      <c r="D75" s="682"/>
      <c r="E75" s="614">
        <f>E73+1</f>
        <v>32</v>
      </c>
      <c r="H75" s="677"/>
      <c r="I75" s="603"/>
      <c r="J75" s="606" t="str">
        <f>IF(ISERROR(VLOOKUP($I75,SPELLDATA,9,FALSE)),"",VLOOKUP($I75,SPELLDATA,9,FALSE))</f>
        <v/>
      </c>
      <c r="K75" s="579" t="str">
        <f>IF(ISERROR(VLOOKUP($I75,SPELLDATA,10,FALSE)),"",VLOOKUP($I75,SPELLDATA,10,FALSE))</f>
        <v/>
      </c>
      <c r="L75" s="685"/>
      <c r="M75" s="685"/>
      <c r="N75" s="565"/>
      <c r="O75" s="565"/>
      <c r="P75" s="565"/>
      <c r="Q75" s="604"/>
      <c r="R75" s="585"/>
      <c r="S75" s="692" t="s">
        <v>2203</v>
      </c>
      <c r="T75" s="693"/>
      <c r="U75" s="693"/>
      <c r="V75" s="688"/>
      <c r="W75" s="689"/>
      <c r="X75" s="595"/>
      <c r="AB75" s="595"/>
      <c r="AC75" s="595"/>
    </row>
    <row r="76" spans="2:29" ht="22" customHeight="1">
      <c r="B76" s="610"/>
      <c r="C76" s="681"/>
      <c r="D76" s="682"/>
      <c r="E76" s="616"/>
      <c r="H76" s="678"/>
      <c r="I76" s="717" t="str">
        <f>IF(ISERROR(VLOOKUP($I75,SPELLDATA,11,FALSE)),"",VLOOKUP($I75,SPELLDATA,11,FALSE))</f>
        <v/>
      </c>
      <c r="J76" s="694"/>
      <c r="K76" s="694"/>
      <c r="L76" s="694"/>
      <c r="M76" s="694"/>
      <c r="N76" s="694"/>
      <c r="O76" s="694"/>
      <c r="P76" s="694"/>
      <c r="Q76" s="694"/>
      <c r="R76" s="571"/>
      <c r="S76" s="571"/>
      <c r="T76" s="695"/>
      <c r="U76" s="696"/>
      <c r="V76" s="688"/>
      <c r="W76" s="689"/>
      <c r="X76" s="595"/>
      <c r="AB76" s="595"/>
      <c r="AC76" s="595"/>
    </row>
    <row r="77" spans="2:29" ht="22" customHeight="1">
      <c r="B77" s="610"/>
      <c r="C77" s="681"/>
      <c r="D77" s="682"/>
      <c r="E77" s="614">
        <f>E75+1</f>
        <v>33</v>
      </c>
      <c r="H77" s="677"/>
      <c r="I77" s="603"/>
      <c r="J77" s="606" t="str">
        <f>IF(ISERROR(VLOOKUP($I77,SPELLDATA,9,FALSE)),"",VLOOKUP($I77,SPELLDATA,9,FALSE))</f>
        <v/>
      </c>
      <c r="K77" s="579" t="str">
        <f>IF(ISERROR(VLOOKUP($I77,SPELLDATA,10,FALSE)),"",VLOOKUP($I77,SPELLDATA,10,FALSE))</f>
        <v/>
      </c>
      <c r="L77" s="685"/>
      <c r="M77" s="685"/>
      <c r="N77" s="565"/>
      <c r="O77" s="565"/>
      <c r="P77" s="565"/>
      <c r="Q77" s="604"/>
      <c r="R77" s="585"/>
      <c r="S77" s="692" t="s">
        <v>2203</v>
      </c>
      <c r="T77" s="693"/>
      <c r="U77" s="693"/>
      <c r="V77" s="688"/>
      <c r="W77" s="689"/>
      <c r="X77" s="595"/>
      <c r="AB77" s="595"/>
      <c r="AC77" s="595"/>
    </row>
    <row r="78" spans="2:29" ht="22" customHeight="1">
      <c r="B78" s="610"/>
      <c r="C78" s="681"/>
      <c r="D78" s="682"/>
      <c r="E78" s="616"/>
      <c r="H78" s="678"/>
      <c r="I78" s="717" t="str">
        <f>IF(ISERROR(VLOOKUP($I77,SPELLDATA,11,FALSE)),"",VLOOKUP($I77,SPELLDATA,11,FALSE))</f>
        <v/>
      </c>
      <c r="J78" s="694"/>
      <c r="K78" s="694"/>
      <c r="L78" s="694"/>
      <c r="M78" s="694"/>
      <c r="N78" s="694"/>
      <c r="O78" s="694"/>
      <c r="P78" s="694"/>
      <c r="Q78" s="694"/>
      <c r="R78" s="571"/>
      <c r="S78" s="571"/>
      <c r="T78" s="695"/>
      <c r="U78" s="696"/>
      <c r="V78" s="688"/>
      <c r="W78" s="689"/>
      <c r="X78" s="595"/>
      <c r="AB78" s="595"/>
      <c r="AC78" s="595"/>
    </row>
    <row r="79" spans="2:29" ht="22" customHeight="1">
      <c r="B79" s="610"/>
      <c r="C79" s="681"/>
      <c r="D79" s="682"/>
      <c r="E79" s="614">
        <f>E77+1</f>
        <v>34</v>
      </c>
      <c r="H79" s="677"/>
      <c r="I79" s="603"/>
      <c r="J79" s="606" t="str">
        <f>IF(ISERROR(VLOOKUP($I79,SPELLDATA,9,FALSE)),"",VLOOKUP($I79,SPELLDATA,9,FALSE))</f>
        <v/>
      </c>
      <c r="K79" s="579" t="str">
        <f>IF(ISERROR(VLOOKUP($I79,SPELLDATA,10,FALSE)),"",VLOOKUP($I79,SPELLDATA,10,FALSE))</f>
        <v/>
      </c>
      <c r="L79" s="685"/>
      <c r="M79" s="685"/>
      <c r="N79" s="565"/>
      <c r="O79" s="565"/>
      <c r="P79" s="565"/>
      <c r="Q79" s="604"/>
      <c r="R79" s="585"/>
      <c r="S79" s="692" t="s">
        <v>2203</v>
      </c>
      <c r="T79" s="693"/>
      <c r="U79" s="693"/>
      <c r="V79" s="688"/>
      <c r="W79" s="689"/>
      <c r="X79" s="595"/>
      <c r="AB79" s="595"/>
      <c r="AC79" s="595"/>
    </row>
    <row r="80" spans="2:29" ht="22" customHeight="1">
      <c r="B80" s="610"/>
      <c r="C80" s="681"/>
      <c r="D80" s="682"/>
      <c r="E80" s="616"/>
      <c r="H80" s="678"/>
      <c r="I80" s="717" t="str">
        <f>IF(ISERROR(VLOOKUP($I79,SPELLDATA,11,FALSE)),"",VLOOKUP($I79,SPELLDATA,11,FALSE))</f>
        <v/>
      </c>
      <c r="J80" s="694"/>
      <c r="K80" s="694"/>
      <c r="L80" s="694"/>
      <c r="M80" s="694"/>
      <c r="N80" s="694"/>
      <c r="O80" s="694"/>
      <c r="P80" s="694"/>
      <c r="Q80" s="694"/>
      <c r="R80" s="571"/>
      <c r="S80" s="571"/>
      <c r="T80" s="695"/>
      <c r="U80" s="696"/>
      <c r="V80" s="688"/>
      <c r="W80" s="689"/>
      <c r="X80" s="595"/>
      <c r="AB80" s="595"/>
      <c r="AC80" s="595"/>
    </row>
    <row r="81" spans="2:29" ht="22" customHeight="1">
      <c r="B81" s="610"/>
      <c r="C81" s="681"/>
      <c r="D81" s="682"/>
      <c r="E81" s="614">
        <f>E79+1</f>
        <v>35</v>
      </c>
      <c r="H81" s="677"/>
      <c r="I81" s="603"/>
      <c r="J81" s="606" t="str">
        <f>IF(ISERROR(VLOOKUP($I81,SPELLDATA,9,FALSE)),"",VLOOKUP($I81,SPELLDATA,9,FALSE))</f>
        <v/>
      </c>
      <c r="K81" s="579" t="str">
        <f>IF(ISERROR(VLOOKUP($I81,SPELLDATA,10,FALSE)),"",VLOOKUP($I81,SPELLDATA,10,FALSE))</f>
        <v/>
      </c>
      <c r="L81" s="685"/>
      <c r="M81" s="685"/>
      <c r="N81" s="565"/>
      <c r="O81" s="565"/>
      <c r="P81" s="565"/>
      <c r="Q81" s="604"/>
      <c r="R81" s="585"/>
      <c r="S81" s="692" t="s">
        <v>2203</v>
      </c>
      <c r="T81" s="693"/>
      <c r="U81" s="693"/>
      <c r="V81" s="688"/>
      <c r="W81" s="689"/>
      <c r="X81" s="595"/>
      <c r="AB81" s="595"/>
      <c r="AC81" s="595"/>
    </row>
    <row r="82" spans="2:29" ht="22" customHeight="1">
      <c r="B82" s="610"/>
      <c r="C82" s="681"/>
      <c r="D82" s="682"/>
      <c r="E82" s="616"/>
      <c r="H82" s="678"/>
      <c r="I82" s="717" t="str">
        <f>IF(ISERROR(VLOOKUP($I81,SPELLDATA,11,FALSE)),"",VLOOKUP($I81,SPELLDATA,11,FALSE))</f>
        <v/>
      </c>
      <c r="J82" s="694"/>
      <c r="K82" s="694"/>
      <c r="L82" s="694"/>
      <c r="M82" s="694"/>
      <c r="N82" s="694"/>
      <c r="O82" s="694"/>
      <c r="P82" s="694"/>
      <c r="Q82" s="694"/>
      <c r="R82" s="571"/>
      <c r="S82" s="571"/>
      <c r="T82" s="695"/>
      <c r="U82" s="696"/>
      <c r="V82" s="688"/>
      <c r="W82" s="689"/>
      <c r="X82" s="595"/>
      <c r="AB82" s="595"/>
      <c r="AC82" s="595"/>
    </row>
    <row r="83" spans="2:29" ht="22" customHeight="1">
      <c r="B83" s="610"/>
      <c r="C83" s="681"/>
      <c r="D83" s="682"/>
      <c r="E83" s="614">
        <f>E81+1</f>
        <v>36</v>
      </c>
      <c r="H83" s="677"/>
      <c r="I83" s="603"/>
      <c r="J83" s="606" t="str">
        <f>IF(ISERROR(VLOOKUP($I83,SPELLDATA,9,FALSE)),"",VLOOKUP($I83,SPELLDATA,9,FALSE))</f>
        <v/>
      </c>
      <c r="K83" s="579" t="str">
        <f>IF(ISERROR(VLOOKUP($I83,SPELLDATA,10,FALSE)),"",VLOOKUP($I83,SPELLDATA,10,FALSE))</f>
        <v/>
      </c>
      <c r="L83" s="685"/>
      <c r="M83" s="685"/>
      <c r="N83" s="565"/>
      <c r="O83" s="565"/>
      <c r="P83" s="565"/>
      <c r="Q83" s="604"/>
      <c r="R83" s="585"/>
      <c r="S83" s="692" t="s">
        <v>2203</v>
      </c>
      <c r="T83" s="693"/>
      <c r="U83" s="693"/>
      <c r="V83" s="688"/>
      <c r="W83" s="689"/>
      <c r="X83" s="595"/>
      <c r="AB83" s="595"/>
      <c r="AC83" s="595"/>
    </row>
    <row r="84" spans="2:29" ht="22" customHeight="1">
      <c r="B84" s="610"/>
      <c r="C84" s="681"/>
      <c r="D84" s="682"/>
      <c r="E84" s="616"/>
      <c r="H84" s="678"/>
      <c r="I84" s="717" t="str">
        <f>IF(ISERROR(VLOOKUP($I83,SPELLDATA,11,FALSE)),"",VLOOKUP($I83,SPELLDATA,11,FALSE))</f>
        <v/>
      </c>
      <c r="J84" s="694"/>
      <c r="K84" s="694"/>
      <c r="L84" s="694"/>
      <c r="M84" s="694"/>
      <c r="N84" s="694"/>
      <c r="O84" s="694"/>
      <c r="P84" s="694"/>
      <c r="Q84" s="694"/>
      <c r="R84" s="571"/>
      <c r="S84" s="571"/>
      <c r="T84" s="695"/>
      <c r="U84" s="696"/>
      <c r="V84" s="688"/>
      <c r="W84" s="689"/>
      <c r="X84" s="595"/>
      <c r="AB84" s="595"/>
      <c r="AC84" s="595"/>
    </row>
    <row r="85" spans="2:29" ht="22" customHeight="1">
      <c r="B85" s="610"/>
      <c r="C85" s="681"/>
      <c r="D85" s="682"/>
      <c r="E85" s="614">
        <f>E83+1</f>
        <v>37</v>
      </c>
      <c r="H85" s="677"/>
      <c r="I85" s="603"/>
      <c r="J85" s="606" t="str">
        <f>IF(ISERROR(VLOOKUP($I85,SPELLDATA,9,FALSE)),"",VLOOKUP($I85,SPELLDATA,9,FALSE))</f>
        <v/>
      </c>
      <c r="K85" s="579" t="str">
        <f>IF(ISERROR(VLOOKUP($I85,SPELLDATA,10,FALSE)),"",VLOOKUP($I85,SPELLDATA,10,FALSE))</f>
        <v/>
      </c>
      <c r="L85" s="685"/>
      <c r="M85" s="685"/>
      <c r="N85" s="565"/>
      <c r="O85" s="565"/>
      <c r="P85" s="565"/>
      <c r="Q85" s="604"/>
      <c r="R85" s="585"/>
      <c r="S85" s="692" t="s">
        <v>2203</v>
      </c>
      <c r="T85" s="693"/>
      <c r="U85" s="693"/>
      <c r="V85" s="688"/>
      <c r="W85" s="689"/>
      <c r="X85" s="595"/>
      <c r="AB85" s="595"/>
      <c r="AC85" s="595"/>
    </row>
    <row r="86" spans="2:29" ht="22" customHeight="1">
      <c r="B86" s="610"/>
      <c r="C86" s="681"/>
      <c r="D86" s="682"/>
      <c r="E86" s="616"/>
      <c r="H86" s="678"/>
      <c r="I86" s="717" t="str">
        <f>IF(ISERROR(VLOOKUP($I85,SPELLDATA,11,FALSE)),"",VLOOKUP($I85,SPELLDATA,11,FALSE))</f>
        <v/>
      </c>
      <c r="J86" s="694"/>
      <c r="K86" s="694"/>
      <c r="L86" s="694"/>
      <c r="M86" s="694"/>
      <c r="N86" s="694"/>
      <c r="O86" s="694"/>
      <c r="P86" s="694"/>
      <c r="Q86" s="694"/>
      <c r="R86" s="571"/>
      <c r="S86" s="571"/>
      <c r="T86" s="695"/>
      <c r="U86" s="696"/>
      <c r="V86" s="688"/>
      <c r="W86" s="689"/>
      <c r="X86" s="595"/>
      <c r="AB86" s="595"/>
      <c r="AC86" s="595"/>
    </row>
    <row r="87" spans="2:29" ht="22" customHeight="1">
      <c r="B87" s="610"/>
      <c r="C87" s="681"/>
      <c r="D87" s="682"/>
      <c r="E87" s="614">
        <f>E85+1</f>
        <v>38</v>
      </c>
      <c r="H87" s="677"/>
      <c r="I87" s="603"/>
      <c r="J87" s="606" t="str">
        <f>IF(ISERROR(VLOOKUP($I87,SPELLDATA,9,FALSE)),"",VLOOKUP($I87,SPELLDATA,9,FALSE))</f>
        <v/>
      </c>
      <c r="K87" s="579" t="str">
        <f>IF(ISERROR(VLOOKUP($I87,SPELLDATA,10,FALSE)),"",VLOOKUP($I87,SPELLDATA,10,FALSE))</f>
        <v/>
      </c>
      <c r="L87" s="685"/>
      <c r="M87" s="685"/>
      <c r="N87" s="565"/>
      <c r="O87" s="565"/>
      <c r="P87" s="565"/>
      <c r="Q87" s="604"/>
      <c r="R87" s="585"/>
      <c r="S87" s="692" t="s">
        <v>2203</v>
      </c>
      <c r="T87" s="693"/>
      <c r="U87" s="693"/>
      <c r="V87" s="688"/>
      <c r="W87" s="689"/>
      <c r="X87" s="595"/>
      <c r="AB87" s="595"/>
      <c r="AC87" s="595"/>
    </row>
    <row r="88" spans="2:29" ht="22" customHeight="1">
      <c r="B88" s="610"/>
      <c r="C88" s="681"/>
      <c r="D88" s="682"/>
      <c r="E88" s="616"/>
      <c r="H88" s="678"/>
      <c r="I88" s="717" t="str">
        <f>IF(ISERROR(VLOOKUP($I87,SPELLDATA,11,FALSE)),"",VLOOKUP($I87,SPELLDATA,11,FALSE))</f>
        <v/>
      </c>
      <c r="J88" s="694"/>
      <c r="K88" s="694"/>
      <c r="L88" s="694"/>
      <c r="M88" s="694"/>
      <c r="N88" s="694"/>
      <c r="O88" s="694"/>
      <c r="P88" s="694"/>
      <c r="Q88" s="694"/>
      <c r="R88" s="571"/>
      <c r="S88" s="571"/>
      <c r="T88" s="695"/>
      <c r="U88" s="696"/>
      <c r="V88" s="688"/>
      <c r="W88" s="689"/>
      <c r="X88" s="595"/>
      <c r="AB88" s="595"/>
      <c r="AC88" s="595"/>
    </row>
    <row r="89" spans="2:29" ht="22" customHeight="1">
      <c r="B89" s="610"/>
      <c r="C89" s="681"/>
      <c r="D89" s="682"/>
      <c r="E89" s="614">
        <f>E87+1</f>
        <v>39</v>
      </c>
      <c r="H89" s="677"/>
      <c r="I89" s="603"/>
      <c r="J89" s="606" t="str">
        <f>IF(ISERROR(VLOOKUP($I89,SPELLDATA,9,FALSE)),"",VLOOKUP($I89,SPELLDATA,9,FALSE))</f>
        <v/>
      </c>
      <c r="K89" s="579" t="str">
        <f>IF(ISERROR(VLOOKUP($I89,SPELLDATA,10,FALSE)),"",VLOOKUP($I89,SPELLDATA,10,FALSE))</f>
        <v/>
      </c>
      <c r="L89" s="685"/>
      <c r="M89" s="685"/>
      <c r="N89" s="565"/>
      <c r="O89" s="565"/>
      <c r="P89" s="565"/>
      <c r="Q89" s="604"/>
      <c r="R89" s="585"/>
      <c r="S89" s="692" t="s">
        <v>2203</v>
      </c>
      <c r="T89" s="693"/>
      <c r="U89" s="693"/>
      <c r="V89" s="688"/>
      <c r="W89" s="689"/>
      <c r="X89" s="595"/>
      <c r="AB89" s="595"/>
      <c r="AC89" s="595"/>
    </row>
    <row r="90" spans="2:29" ht="22" customHeight="1">
      <c r="B90" s="610"/>
      <c r="C90" s="681"/>
      <c r="D90" s="682"/>
      <c r="E90" s="616"/>
      <c r="H90" s="678"/>
      <c r="I90" s="717" t="str">
        <f>IF(ISERROR(VLOOKUP($I89,SPELLDATA,11,FALSE)),"",VLOOKUP($I89,SPELLDATA,11,FALSE))</f>
        <v/>
      </c>
      <c r="J90" s="694"/>
      <c r="K90" s="694"/>
      <c r="L90" s="694"/>
      <c r="M90" s="694"/>
      <c r="N90" s="694"/>
      <c r="O90" s="694"/>
      <c r="P90" s="694"/>
      <c r="Q90" s="694"/>
      <c r="R90" s="571"/>
      <c r="S90" s="571"/>
      <c r="T90" s="695"/>
      <c r="U90" s="696"/>
      <c r="V90" s="688"/>
      <c r="W90" s="689"/>
      <c r="X90" s="595"/>
      <c r="AB90" s="595"/>
      <c r="AC90" s="595"/>
    </row>
    <row r="91" spans="2:29" ht="22" customHeight="1">
      <c r="B91" s="610"/>
      <c r="C91" s="681"/>
      <c r="D91" s="682"/>
      <c r="E91" s="614">
        <f>E89+1</f>
        <v>40</v>
      </c>
      <c r="H91" s="677"/>
      <c r="I91" s="603"/>
      <c r="J91" s="606" t="str">
        <f>IF(ISERROR(VLOOKUP($I91,SPELLDATA,9,FALSE)),"",VLOOKUP($I91,SPELLDATA,9,FALSE))</f>
        <v/>
      </c>
      <c r="K91" s="579" t="str">
        <f>IF(ISERROR(VLOOKUP($I91,SPELLDATA,10,FALSE)),"",VLOOKUP($I91,SPELLDATA,10,FALSE))</f>
        <v/>
      </c>
      <c r="L91" s="685"/>
      <c r="M91" s="685"/>
      <c r="N91" s="565"/>
      <c r="O91" s="565"/>
      <c r="P91" s="565"/>
      <c r="Q91" s="604"/>
      <c r="R91" s="585"/>
      <c r="S91" s="692" t="s">
        <v>2203</v>
      </c>
      <c r="T91" s="693"/>
      <c r="U91" s="693"/>
      <c r="V91" s="688"/>
      <c r="W91" s="689"/>
      <c r="X91" s="595"/>
      <c r="AB91" s="595"/>
      <c r="AC91" s="595"/>
    </row>
    <row r="92" spans="2:29" ht="22" customHeight="1">
      <c r="B92" s="610"/>
      <c r="C92" s="681"/>
      <c r="D92" s="682"/>
      <c r="E92" s="616"/>
      <c r="H92" s="678"/>
      <c r="I92" s="717" t="str">
        <f>IF(ISERROR(VLOOKUP($I91,SPELLDATA,11,FALSE)),"",VLOOKUP($I91,SPELLDATA,11,FALSE))</f>
        <v/>
      </c>
      <c r="J92" s="694"/>
      <c r="K92" s="694"/>
      <c r="L92" s="694"/>
      <c r="M92" s="694"/>
      <c r="N92" s="694"/>
      <c r="O92" s="694"/>
      <c r="P92" s="694"/>
      <c r="Q92" s="694"/>
      <c r="R92" s="571"/>
      <c r="S92" s="571"/>
      <c r="T92" s="695"/>
      <c r="U92" s="696"/>
      <c r="V92" s="688"/>
      <c r="W92" s="689"/>
      <c r="X92" s="595"/>
      <c r="AB92" s="595"/>
      <c r="AC92" s="595"/>
    </row>
    <row r="93" spans="2:29" ht="22" customHeight="1">
      <c r="B93" s="610"/>
      <c r="C93" s="681"/>
      <c r="D93" s="682"/>
      <c r="E93" s="614">
        <f>E91+1</f>
        <v>41</v>
      </c>
      <c r="H93" s="677"/>
      <c r="I93" s="603"/>
      <c r="J93" s="606" t="str">
        <f>IF(ISERROR(VLOOKUP($I93,SPELLDATA,9,FALSE)),"",VLOOKUP($I93,SPELLDATA,9,FALSE))</f>
        <v/>
      </c>
      <c r="K93" s="579" t="str">
        <f>IF(ISERROR(VLOOKUP($I93,SPELLDATA,10,FALSE)),"",VLOOKUP($I93,SPELLDATA,10,FALSE))</f>
        <v/>
      </c>
      <c r="L93" s="685"/>
      <c r="M93" s="685"/>
      <c r="N93" s="565"/>
      <c r="O93" s="565"/>
      <c r="P93" s="565"/>
      <c r="Q93" s="604"/>
      <c r="R93" s="585"/>
      <c r="S93" s="692" t="s">
        <v>2203</v>
      </c>
      <c r="T93" s="693"/>
      <c r="U93" s="693"/>
      <c r="V93" s="688"/>
      <c r="W93" s="689"/>
      <c r="X93" s="595"/>
      <c r="AB93" s="595"/>
      <c r="AC93" s="595"/>
    </row>
    <row r="94" spans="2:29" ht="22" customHeight="1">
      <c r="B94" s="610"/>
      <c r="C94" s="681"/>
      <c r="D94" s="682"/>
      <c r="E94" s="616"/>
      <c r="H94" s="678"/>
      <c r="I94" s="717" t="str">
        <f>IF(ISERROR(VLOOKUP($I93,SPELLDATA,11,FALSE)),"",VLOOKUP($I93,SPELLDATA,11,FALSE))</f>
        <v/>
      </c>
      <c r="J94" s="694"/>
      <c r="K94" s="694"/>
      <c r="L94" s="694"/>
      <c r="M94" s="694"/>
      <c r="N94" s="694"/>
      <c r="O94" s="694"/>
      <c r="P94" s="694"/>
      <c r="Q94" s="694"/>
      <c r="R94" s="571"/>
      <c r="S94" s="571"/>
      <c r="T94" s="695"/>
      <c r="U94" s="696"/>
      <c r="V94" s="688"/>
      <c r="W94" s="689"/>
      <c r="X94" s="595"/>
      <c r="AB94" s="595"/>
      <c r="AC94" s="595"/>
    </row>
    <row r="95" spans="2:29" ht="22" customHeight="1">
      <c r="B95" s="610"/>
      <c r="C95" s="681"/>
      <c r="D95" s="682"/>
      <c r="E95" s="614">
        <f>E93+1</f>
        <v>42</v>
      </c>
      <c r="H95" s="677"/>
      <c r="I95" s="603"/>
      <c r="J95" s="606" t="str">
        <f>IF(ISERROR(VLOOKUP($I95,SPELLDATA,9,FALSE)),"",VLOOKUP($I95,SPELLDATA,9,FALSE))</f>
        <v/>
      </c>
      <c r="K95" s="579" t="str">
        <f>IF(ISERROR(VLOOKUP($I95,SPELLDATA,10,FALSE)),"",VLOOKUP($I95,SPELLDATA,10,FALSE))</f>
        <v/>
      </c>
      <c r="L95" s="685"/>
      <c r="M95" s="685"/>
      <c r="N95" s="565"/>
      <c r="O95" s="565"/>
      <c r="P95" s="565"/>
      <c r="Q95" s="604"/>
      <c r="R95" s="585"/>
      <c r="S95" s="692" t="s">
        <v>2203</v>
      </c>
      <c r="T95" s="693"/>
      <c r="U95" s="693"/>
      <c r="V95" s="688"/>
      <c r="W95" s="689"/>
      <c r="X95" s="595"/>
      <c r="AB95" s="595"/>
      <c r="AC95" s="595"/>
    </row>
    <row r="96" spans="2:29" ht="22" customHeight="1">
      <c r="B96" s="610"/>
      <c r="C96" s="681"/>
      <c r="D96" s="682"/>
      <c r="E96" s="616"/>
      <c r="H96" s="678"/>
      <c r="I96" s="717" t="str">
        <f>IF(ISERROR(VLOOKUP($I95,SPELLDATA,11,FALSE)),"",VLOOKUP($I95,SPELLDATA,11,FALSE))</f>
        <v/>
      </c>
      <c r="J96" s="694"/>
      <c r="K96" s="694"/>
      <c r="L96" s="694"/>
      <c r="M96" s="694"/>
      <c r="N96" s="694"/>
      <c r="O96" s="694"/>
      <c r="P96" s="694"/>
      <c r="Q96" s="694"/>
      <c r="R96" s="571"/>
      <c r="S96" s="571"/>
      <c r="T96" s="695"/>
      <c r="U96" s="696"/>
      <c r="V96" s="688"/>
      <c r="W96" s="689"/>
      <c r="X96" s="595"/>
      <c r="AB96" s="595"/>
      <c r="AC96" s="595"/>
    </row>
    <row r="97" spans="2:29" ht="22" customHeight="1">
      <c r="B97" s="610"/>
      <c r="C97" s="681"/>
      <c r="D97" s="682"/>
      <c r="E97" s="614">
        <f>E95+1</f>
        <v>43</v>
      </c>
      <c r="H97" s="677"/>
      <c r="I97" s="603"/>
      <c r="J97" s="606" t="str">
        <f>IF(ISERROR(VLOOKUP($I97,SPELLDATA,9,FALSE)),"",VLOOKUP($I97,SPELLDATA,9,FALSE))</f>
        <v/>
      </c>
      <c r="K97" s="579" t="str">
        <f>IF(ISERROR(VLOOKUP($I97,SPELLDATA,10,FALSE)),"",VLOOKUP($I97,SPELLDATA,10,FALSE))</f>
        <v/>
      </c>
      <c r="L97" s="685"/>
      <c r="M97" s="685"/>
      <c r="N97" s="565"/>
      <c r="O97" s="565"/>
      <c r="P97" s="565"/>
      <c r="Q97" s="604"/>
      <c r="R97" s="585"/>
      <c r="S97" s="692" t="s">
        <v>2203</v>
      </c>
      <c r="T97" s="693"/>
      <c r="U97" s="693"/>
      <c r="V97" s="688"/>
      <c r="W97" s="689"/>
      <c r="X97" s="595"/>
      <c r="AB97" s="595"/>
      <c r="AC97" s="595"/>
    </row>
    <row r="98" spans="2:29" ht="22" customHeight="1">
      <c r="B98" s="610"/>
      <c r="C98" s="681"/>
      <c r="D98" s="682"/>
      <c r="E98" s="616"/>
      <c r="H98" s="678"/>
      <c r="I98" s="717" t="str">
        <f>IF(ISERROR(VLOOKUP($I97,SPELLDATA,11,FALSE)),"",VLOOKUP($I97,SPELLDATA,11,FALSE))</f>
        <v/>
      </c>
      <c r="J98" s="694"/>
      <c r="K98" s="694"/>
      <c r="L98" s="694"/>
      <c r="M98" s="694"/>
      <c r="N98" s="694"/>
      <c r="O98" s="694"/>
      <c r="P98" s="694"/>
      <c r="Q98" s="694"/>
      <c r="R98" s="571"/>
      <c r="S98" s="571"/>
      <c r="T98" s="695"/>
      <c r="U98" s="696"/>
      <c r="V98" s="688"/>
      <c r="W98" s="689"/>
      <c r="X98" s="595"/>
      <c r="AB98" s="595"/>
      <c r="AC98" s="595"/>
    </row>
    <row r="99" spans="2:29" ht="22" customHeight="1">
      <c r="B99" s="610"/>
      <c r="C99" s="681"/>
      <c r="D99" s="682"/>
      <c r="E99" s="614">
        <f>E97+1</f>
        <v>44</v>
      </c>
      <c r="H99" s="677"/>
      <c r="I99" s="603"/>
      <c r="J99" s="606" t="str">
        <f>IF(ISERROR(VLOOKUP($I99,SPELLDATA,9,FALSE)),"",VLOOKUP($I99,SPELLDATA,9,FALSE))</f>
        <v/>
      </c>
      <c r="K99" s="579" t="str">
        <f>IF(ISERROR(VLOOKUP($I99,SPELLDATA,10,FALSE)),"",VLOOKUP($I99,SPELLDATA,10,FALSE))</f>
        <v/>
      </c>
      <c r="L99" s="685"/>
      <c r="M99" s="685"/>
      <c r="N99" s="565"/>
      <c r="O99" s="565"/>
      <c r="P99" s="565"/>
      <c r="Q99" s="604"/>
      <c r="R99" s="585"/>
      <c r="S99" s="692" t="s">
        <v>2203</v>
      </c>
      <c r="T99" s="693"/>
      <c r="U99" s="693"/>
      <c r="V99" s="688"/>
      <c r="W99" s="689"/>
      <c r="X99" s="595"/>
      <c r="AB99" s="595"/>
      <c r="AC99" s="595"/>
    </row>
    <row r="100" spans="2:29" ht="22" customHeight="1">
      <c r="B100" s="610"/>
      <c r="C100" s="681"/>
      <c r="D100" s="682"/>
      <c r="E100" s="616"/>
      <c r="H100" s="678"/>
      <c r="I100" s="717" t="str">
        <f>IF(ISERROR(VLOOKUP($I99,SPELLDATA,11,FALSE)),"",VLOOKUP($I99,SPELLDATA,11,FALSE))</f>
        <v/>
      </c>
      <c r="J100" s="694"/>
      <c r="K100" s="694"/>
      <c r="L100" s="694"/>
      <c r="M100" s="694"/>
      <c r="N100" s="694"/>
      <c r="O100" s="694"/>
      <c r="P100" s="694"/>
      <c r="Q100" s="694"/>
      <c r="R100" s="571"/>
      <c r="S100" s="571"/>
      <c r="T100" s="695"/>
      <c r="U100" s="696"/>
      <c r="V100" s="688"/>
      <c r="W100" s="689"/>
      <c r="X100" s="595"/>
      <c r="AB100" s="595"/>
      <c r="AC100" s="595"/>
    </row>
    <row r="101" spans="2:29" ht="22" customHeight="1">
      <c r="B101" s="610"/>
      <c r="C101" s="681"/>
      <c r="D101" s="682"/>
      <c r="E101" s="614">
        <f>E99+1</f>
        <v>45</v>
      </c>
      <c r="H101" s="677"/>
      <c r="I101" s="603"/>
      <c r="J101" s="606" t="str">
        <f>IF(ISERROR(VLOOKUP($I101,SPELLDATA,9,FALSE)),"",VLOOKUP($I101,SPELLDATA,9,FALSE))</f>
        <v/>
      </c>
      <c r="K101" s="579" t="str">
        <f>IF(ISERROR(VLOOKUP($I101,SPELLDATA,10,FALSE)),"",VLOOKUP($I101,SPELLDATA,10,FALSE))</f>
        <v/>
      </c>
      <c r="L101" s="685"/>
      <c r="M101" s="685"/>
      <c r="N101" s="565"/>
      <c r="O101" s="565"/>
      <c r="P101" s="565"/>
      <c r="Q101" s="604"/>
      <c r="R101" s="585"/>
      <c r="S101" s="692" t="s">
        <v>2203</v>
      </c>
      <c r="T101" s="693"/>
      <c r="U101" s="693"/>
      <c r="V101" s="688"/>
      <c r="W101" s="689"/>
      <c r="X101" s="595"/>
      <c r="AB101" s="595"/>
      <c r="AC101" s="595"/>
    </row>
    <row r="102" spans="2:29" ht="22" customHeight="1">
      <c r="B102" s="610"/>
      <c r="C102" s="681"/>
      <c r="D102" s="682"/>
      <c r="E102" s="616"/>
      <c r="H102" s="678"/>
      <c r="I102" s="717" t="str">
        <f>IF(ISERROR(VLOOKUP($I101,SPELLDATA,11,FALSE)),"",VLOOKUP($I101,SPELLDATA,11,FALSE))</f>
        <v/>
      </c>
      <c r="J102" s="694"/>
      <c r="K102" s="694"/>
      <c r="L102" s="694"/>
      <c r="M102" s="694"/>
      <c r="N102" s="694"/>
      <c r="O102" s="694"/>
      <c r="P102" s="694"/>
      <c r="Q102" s="694"/>
      <c r="R102" s="571"/>
      <c r="S102" s="571"/>
      <c r="T102" s="695"/>
      <c r="U102" s="696"/>
      <c r="V102" s="688"/>
      <c r="W102" s="689"/>
      <c r="X102" s="595"/>
      <c r="AB102" s="595"/>
      <c r="AC102" s="595"/>
    </row>
    <row r="103" spans="2:29" ht="22" customHeight="1">
      <c r="B103" s="610"/>
      <c r="C103" s="681"/>
      <c r="D103" s="682"/>
      <c r="E103" s="614">
        <f>E101+1</f>
        <v>46</v>
      </c>
      <c r="H103" s="677"/>
      <c r="I103" s="603"/>
      <c r="J103" s="606" t="str">
        <f>IF(ISERROR(VLOOKUP($I103,SPELLDATA,9,FALSE)),"",VLOOKUP($I103,SPELLDATA,9,FALSE))</f>
        <v/>
      </c>
      <c r="K103" s="579" t="str">
        <f>IF(ISERROR(VLOOKUP($I103,SPELLDATA,10,FALSE)),"",VLOOKUP($I103,SPELLDATA,10,FALSE))</f>
        <v/>
      </c>
      <c r="L103" s="685"/>
      <c r="M103" s="685"/>
      <c r="N103" s="565"/>
      <c r="O103" s="565"/>
      <c r="P103" s="565"/>
      <c r="Q103" s="604"/>
      <c r="R103" s="585"/>
      <c r="S103" s="692" t="s">
        <v>2203</v>
      </c>
      <c r="T103" s="693"/>
      <c r="U103" s="693"/>
      <c r="V103" s="688"/>
      <c r="W103" s="689"/>
      <c r="X103" s="595"/>
      <c r="AB103" s="595"/>
      <c r="AC103" s="595"/>
    </row>
    <row r="104" spans="2:29" ht="22" customHeight="1">
      <c r="B104" s="610"/>
      <c r="C104" s="681"/>
      <c r="D104" s="682"/>
      <c r="E104" s="616"/>
      <c r="H104" s="678"/>
      <c r="I104" s="717" t="str">
        <f>IF(ISERROR(VLOOKUP($I103,SPELLDATA,11,FALSE)),"",VLOOKUP($I103,SPELLDATA,11,FALSE))</f>
        <v/>
      </c>
      <c r="J104" s="694"/>
      <c r="K104" s="694"/>
      <c r="L104" s="694"/>
      <c r="M104" s="694"/>
      <c r="N104" s="694"/>
      <c r="O104" s="694"/>
      <c r="P104" s="694"/>
      <c r="Q104" s="694"/>
      <c r="R104" s="571"/>
      <c r="S104" s="571"/>
      <c r="T104" s="695"/>
      <c r="U104" s="696"/>
      <c r="V104" s="688"/>
      <c r="W104" s="689"/>
      <c r="X104" s="595"/>
      <c r="AB104" s="595"/>
      <c r="AC104" s="595"/>
    </row>
    <row r="105" spans="2:29" ht="21" customHeight="1">
      <c r="B105" s="610"/>
      <c r="C105" s="681"/>
      <c r="D105" s="682"/>
      <c r="E105" s="614">
        <f>E103+1</f>
        <v>47</v>
      </c>
      <c r="H105" s="677"/>
      <c r="I105" s="603"/>
      <c r="J105" s="606" t="str">
        <f>IF(ISERROR(VLOOKUP($I105,SPELLDATA,9,FALSE)),"",VLOOKUP($I105,SPELLDATA,9,FALSE))</f>
        <v/>
      </c>
      <c r="K105" s="579" t="str">
        <f>IF(ISERROR(VLOOKUP($I105,SPELLDATA,10,FALSE)),"",VLOOKUP($I105,SPELLDATA,10,FALSE))</f>
        <v/>
      </c>
      <c r="L105" s="685"/>
      <c r="M105" s="685"/>
      <c r="N105" s="565"/>
      <c r="O105" s="565"/>
      <c r="P105" s="565"/>
      <c r="Q105" s="604"/>
      <c r="R105" s="585"/>
      <c r="S105" s="692" t="s">
        <v>2203</v>
      </c>
      <c r="T105" s="693"/>
      <c r="U105" s="693"/>
      <c r="V105" s="688"/>
      <c r="W105" s="689"/>
      <c r="X105" s="595"/>
      <c r="AB105" s="595"/>
      <c r="AC105" s="595"/>
    </row>
    <row r="106" spans="2:29" ht="21" customHeight="1">
      <c r="B106" s="610"/>
      <c r="C106" s="681"/>
      <c r="D106" s="682"/>
      <c r="E106" s="616"/>
      <c r="H106" s="678"/>
      <c r="I106" s="717" t="str">
        <f>IF(ISERROR(VLOOKUP($I105,SPELLDATA,11,FALSE)),"",VLOOKUP($I105,SPELLDATA,11,FALSE))</f>
        <v/>
      </c>
      <c r="J106" s="694"/>
      <c r="K106" s="694"/>
      <c r="L106" s="694"/>
      <c r="M106" s="694"/>
      <c r="N106" s="694"/>
      <c r="O106" s="694"/>
      <c r="P106" s="694"/>
      <c r="Q106" s="694"/>
      <c r="R106" s="571"/>
      <c r="S106" s="571"/>
      <c r="T106" s="695"/>
      <c r="U106" s="696"/>
      <c r="V106" s="688"/>
      <c r="W106" s="689"/>
      <c r="X106" s="595"/>
      <c r="AB106" s="595"/>
      <c r="AC106" s="595"/>
    </row>
    <row r="107" spans="2:29" ht="21" customHeight="1">
      <c r="B107" s="610"/>
      <c r="C107" s="681"/>
      <c r="D107" s="682"/>
      <c r="E107" s="614">
        <f>E105+1</f>
        <v>48</v>
      </c>
      <c r="H107" s="677"/>
      <c r="I107" s="603"/>
      <c r="J107" s="606" t="str">
        <f>IF(ISERROR(VLOOKUP($I107,SPELLDATA,9,FALSE)),"",VLOOKUP($I107,SPELLDATA,9,FALSE))</f>
        <v/>
      </c>
      <c r="K107" s="579" t="str">
        <f>IF(ISERROR(VLOOKUP($I107,SPELLDATA,10,FALSE)),"",VLOOKUP($I107,SPELLDATA,10,FALSE))</f>
        <v/>
      </c>
      <c r="L107" s="685"/>
      <c r="M107" s="685"/>
      <c r="N107" s="565"/>
      <c r="O107" s="565"/>
      <c r="P107" s="565"/>
      <c r="Q107" s="604"/>
      <c r="R107" s="585"/>
      <c r="S107" s="692" t="s">
        <v>2203</v>
      </c>
      <c r="T107" s="693"/>
      <c r="U107" s="693"/>
      <c r="V107" s="688"/>
      <c r="W107" s="689"/>
      <c r="X107" s="595"/>
      <c r="AB107" s="595"/>
      <c r="AC107" s="595"/>
    </row>
    <row r="108" spans="2:29" ht="21" customHeight="1">
      <c r="B108" s="610"/>
      <c r="C108" s="681"/>
      <c r="D108" s="682"/>
      <c r="E108" s="616"/>
      <c r="H108" s="678"/>
      <c r="I108" s="717" t="str">
        <f>IF(ISERROR(VLOOKUP($I107,SPELLDATA,11,FALSE)),"",VLOOKUP($I107,SPELLDATA,11,FALSE))</f>
        <v/>
      </c>
      <c r="J108" s="694"/>
      <c r="K108" s="694"/>
      <c r="L108" s="694"/>
      <c r="M108" s="694"/>
      <c r="N108" s="694"/>
      <c r="O108" s="694"/>
      <c r="P108" s="694"/>
      <c r="Q108" s="694"/>
      <c r="R108" s="571"/>
      <c r="S108" s="571"/>
      <c r="T108" s="695"/>
      <c r="U108" s="696"/>
      <c r="V108" s="688"/>
      <c r="W108" s="689"/>
      <c r="X108" s="595"/>
      <c r="AB108" s="595"/>
      <c r="AC108" s="595"/>
    </row>
    <row r="109" spans="2:29" ht="21" customHeight="1">
      <c r="B109" s="610"/>
      <c r="C109" s="681"/>
      <c r="D109" s="682"/>
      <c r="E109" s="614">
        <f>E107+1</f>
        <v>49</v>
      </c>
      <c r="H109" s="677"/>
      <c r="I109" s="603"/>
      <c r="J109" s="606" t="str">
        <f>IF(ISERROR(VLOOKUP($I109,SPELLDATA,9,FALSE)),"",VLOOKUP($I109,SPELLDATA,9,FALSE))</f>
        <v/>
      </c>
      <c r="K109" s="579" t="str">
        <f>IF(ISERROR(VLOOKUP($I109,SPELLDATA,10,FALSE)),"",VLOOKUP($I109,SPELLDATA,10,FALSE))</f>
        <v/>
      </c>
      <c r="L109" s="685"/>
      <c r="M109" s="685"/>
      <c r="N109" s="565"/>
      <c r="O109" s="565"/>
      <c r="P109" s="565"/>
      <c r="Q109" s="604"/>
      <c r="R109" s="585"/>
      <c r="S109" s="692" t="s">
        <v>2203</v>
      </c>
      <c r="T109" s="693"/>
      <c r="U109" s="693"/>
      <c r="V109" s="688"/>
      <c r="W109" s="689"/>
      <c r="X109" s="595"/>
      <c r="AB109" s="595"/>
      <c r="AC109" s="595"/>
    </row>
    <row r="110" spans="2:29" ht="21" customHeight="1">
      <c r="B110" s="610"/>
      <c r="C110" s="681"/>
      <c r="D110" s="682"/>
      <c r="E110" s="616"/>
      <c r="H110" s="678"/>
      <c r="I110" s="717" t="str">
        <f>IF(ISERROR(VLOOKUP($I109,SPELLDATA,11,FALSE)),"",VLOOKUP($I109,SPELLDATA,11,FALSE))</f>
        <v/>
      </c>
      <c r="J110" s="694"/>
      <c r="K110" s="694"/>
      <c r="L110" s="694"/>
      <c r="M110" s="694"/>
      <c r="N110" s="694"/>
      <c r="O110" s="694"/>
      <c r="P110" s="694"/>
      <c r="Q110" s="694"/>
      <c r="R110" s="571"/>
      <c r="S110" s="571"/>
      <c r="T110" s="695"/>
      <c r="U110" s="696"/>
      <c r="V110" s="688"/>
      <c r="W110" s="689"/>
      <c r="X110" s="595"/>
      <c r="AB110" s="595"/>
      <c r="AC110" s="595"/>
    </row>
    <row r="111" spans="2:29" ht="21" customHeight="1">
      <c r="B111" s="610"/>
      <c r="C111" s="681"/>
      <c r="D111" s="682"/>
      <c r="E111" s="614">
        <f>E109+1</f>
        <v>50</v>
      </c>
      <c r="H111" s="677"/>
      <c r="I111" s="603"/>
      <c r="J111" s="606" t="str">
        <f>IF(ISERROR(VLOOKUP($I111,SPELLDATA,9,FALSE)),"",VLOOKUP($I111,SPELLDATA,9,FALSE))</f>
        <v/>
      </c>
      <c r="K111" s="579" t="str">
        <f>IF(ISERROR(VLOOKUP($I111,SPELLDATA,10,FALSE)),"",VLOOKUP($I111,SPELLDATA,10,FALSE))</f>
        <v/>
      </c>
      <c r="L111" s="685"/>
      <c r="M111" s="685"/>
      <c r="N111" s="565"/>
      <c r="O111" s="565"/>
      <c r="P111" s="565"/>
      <c r="Q111" s="604"/>
      <c r="R111" s="585"/>
      <c r="S111" s="692" t="s">
        <v>2203</v>
      </c>
      <c r="T111" s="693"/>
      <c r="U111" s="693"/>
      <c r="V111" s="688"/>
      <c r="W111" s="689"/>
      <c r="X111" s="595"/>
      <c r="AB111" s="595"/>
      <c r="AC111" s="595"/>
    </row>
    <row r="112" spans="2:29" ht="21" customHeight="1">
      <c r="B112" s="610"/>
      <c r="C112" s="681"/>
      <c r="D112" s="682"/>
      <c r="E112" s="615"/>
      <c r="H112" s="676"/>
      <c r="I112" s="718" t="str">
        <f>IF(ISERROR(VLOOKUP($I111,SPELLDATA,11,FALSE)),"",VLOOKUP($I111,SPELLDATA,11,FALSE))</f>
        <v/>
      </c>
      <c r="J112" s="694"/>
      <c r="K112" s="562"/>
      <c r="L112" s="562"/>
      <c r="M112" s="562"/>
      <c r="N112" s="562"/>
      <c r="O112" s="562"/>
      <c r="P112" s="562"/>
      <c r="Q112" s="562"/>
      <c r="R112" s="569"/>
      <c r="S112" s="571"/>
      <c r="T112" s="695"/>
      <c r="U112" s="696"/>
      <c r="V112" s="688"/>
      <c r="W112" s="689"/>
      <c r="X112" s="595"/>
      <c r="AB112" s="595"/>
      <c r="AC112" s="595"/>
    </row>
    <row r="113" spans="4:24" ht="18" customHeight="1">
      <c r="D113" s="691"/>
      <c r="E113" s="618"/>
      <c r="H113" s="568"/>
      <c r="I113" s="691"/>
      <c r="J113" s="691"/>
      <c r="K113" s="691"/>
      <c r="L113" s="691"/>
      <c r="M113" s="691"/>
      <c r="N113" s="691"/>
      <c r="O113" s="691"/>
      <c r="P113" s="691"/>
      <c r="Q113" s="691"/>
      <c r="R113" s="568"/>
      <c r="S113" s="691"/>
      <c r="T113" s="568"/>
      <c r="U113" s="568"/>
      <c r="V113" s="568"/>
      <c r="W113" s="599"/>
      <c r="X113" s="595"/>
    </row>
    <row r="114" spans="4:24" ht="22" customHeight="1">
      <c r="D114" s="691"/>
      <c r="E114" s="618"/>
      <c r="H114" s="568"/>
      <c r="I114" s="691"/>
      <c r="J114" s="691"/>
      <c r="K114" s="691"/>
      <c r="L114" s="691"/>
      <c r="M114" s="691"/>
      <c r="N114" s="691"/>
      <c r="O114" s="691"/>
      <c r="P114" s="691"/>
      <c r="Q114" s="691"/>
      <c r="R114" s="568"/>
      <c r="S114" s="691"/>
      <c r="T114" s="568"/>
      <c r="U114" s="568"/>
      <c r="V114" s="568"/>
      <c r="W114" s="599"/>
      <c r="X114" s="595"/>
    </row>
    <row r="115" spans="4:24" ht="22" customHeight="1">
      <c r="D115" s="595"/>
      <c r="E115" s="619"/>
      <c r="H115" s="599"/>
      <c r="I115" s="595"/>
      <c r="J115" s="595"/>
      <c r="K115" s="595"/>
      <c r="L115" s="595"/>
      <c r="M115" s="595"/>
      <c r="N115" s="595"/>
      <c r="O115" s="595"/>
      <c r="P115" s="595"/>
      <c r="Q115" s="595"/>
      <c r="R115" s="599"/>
      <c r="S115" s="595"/>
      <c r="T115" s="599"/>
      <c r="U115" s="599"/>
      <c r="V115" s="599"/>
      <c r="W115" s="599"/>
      <c r="X115" s="595"/>
    </row>
    <row r="116" spans="4:24" ht="22" customHeight="1">
      <c r="D116" s="593"/>
      <c r="V116" s="588"/>
    </row>
    <row r="117" spans="4:24" ht="22" customHeight="1">
      <c r="D117" s="593"/>
      <c r="V117" s="588"/>
    </row>
    <row r="118" spans="4:24" ht="22" customHeight="1">
      <c r="D118" s="593"/>
      <c r="V118" s="588"/>
    </row>
    <row r="119" spans="4:24" ht="22" customHeight="1">
      <c r="D119" s="593"/>
      <c r="V119" s="588"/>
    </row>
    <row r="120" spans="4:24" ht="22" customHeight="1">
      <c r="D120" s="593"/>
      <c r="V120" s="588"/>
    </row>
    <row r="121" spans="4:24" ht="22" customHeight="1">
      <c r="D121" s="593"/>
      <c r="V121" s="588"/>
    </row>
    <row r="122" spans="4:24" ht="22" customHeight="1">
      <c r="D122" s="593"/>
      <c r="V122" s="588"/>
    </row>
    <row r="123" spans="4:24" ht="22" customHeight="1">
      <c r="D123" s="593"/>
      <c r="V123" s="588"/>
    </row>
    <row r="124" spans="4:24" ht="22" customHeight="1">
      <c r="D124" s="593"/>
      <c r="V124" s="588"/>
    </row>
    <row r="125" spans="4:24" ht="22" customHeight="1">
      <c r="D125" s="593"/>
      <c r="V125" s="588"/>
    </row>
    <row r="126" spans="4:24" ht="22" customHeight="1">
      <c r="D126" s="593"/>
      <c r="V126" s="588"/>
    </row>
    <row r="127" spans="4:24" ht="22" customHeight="1">
      <c r="D127" s="593"/>
      <c r="V127" s="588"/>
    </row>
    <row r="128" spans="4:24" ht="22" customHeight="1">
      <c r="D128" s="593"/>
      <c r="V128" s="588"/>
    </row>
    <row r="129" spans="4:22" ht="22" customHeight="1">
      <c r="D129" s="593"/>
      <c r="V129" s="588"/>
    </row>
    <row r="130" spans="4:22" ht="22" customHeight="1">
      <c r="D130" s="593"/>
      <c r="V130" s="588"/>
    </row>
    <row r="131" spans="4:22" ht="22" customHeight="1">
      <c r="D131" s="593"/>
      <c r="V131" s="588"/>
    </row>
    <row r="132" spans="4:22" ht="22" customHeight="1">
      <c r="D132" s="593"/>
      <c r="V132" s="588"/>
    </row>
    <row r="133" spans="4:22" ht="22" customHeight="1">
      <c r="D133" s="593"/>
      <c r="V133" s="588"/>
    </row>
    <row r="134" spans="4:22" ht="22" customHeight="1">
      <c r="D134" s="593"/>
      <c r="V134" s="588"/>
    </row>
    <row r="135" spans="4:22" ht="22" customHeight="1">
      <c r="D135" s="593"/>
      <c r="V135" s="588"/>
    </row>
    <row r="136" spans="4:22" ht="22" customHeight="1">
      <c r="D136" s="593"/>
      <c r="V136" s="588"/>
    </row>
    <row r="137" spans="4:22" ht="22" customHeight="1">
      <c r="D137" s="593"/>
      <c r="V137" s="588"/>
    </row>
    <row r="138" spans="4:22" ht="22" customHeight="1">
      <c r="D138" s="593"/>
      <c r="V138" s="588"/>
    </row>
    <row r="139" spans="4:22" ht="22" customHeight="1">
      <c r="D139" s="593"/>
      <c r="V139" s="588"/>
    </row>
    <row r="140" spans="4:22" ht="22" customHeight="1">
      <c r="D140" s="593"/>
      <c r="V140" s="588"/>
    </row>
    <row r="141" spans="4:22" ht="22" customHeight="1">
      <c r="D141" s="593"/>
      <c r="V141" s="588"/>
    </row>
    <row r="142" spans="4:22" ht="22" customHeight="1">
      <c r="D142" s="593"/>
      <c r="V142" s="588"/>
    </row>
    <row r="143" spans="4:22" ht="22" customHeight="1">
      <c r="D143" s="593"/>
      <c r="V143" s="588"/>
    </row>
    <row r="144" spans="4:22" ht="22" customHeight="1">
      <c r="D144" s="593"/>
      <c r="V144" s="588"/>
    </row>
    <row r="145" spans="4:22" ht="22" customHeight="1">
      <c r="D145" s="593"/>
      <c r="V145" s="588"/>
    </row>
    <row r="146" spans="4:22" ht="22" customHeight="1">
      <c r="D146" s="593"/>
      <c r="V146" s="588"/>
    </row>
    <row r="147" spans="4:22" ht="22" customHeight="1">
      <c r="D147" s="593"/>
      <c r="V147" s="588"/>
    </row>
    <row r="148" spans="4:22" ht="22" customHeight="1">
      <c r="D148" s="593"/>
      <c r="V148" s="588"/>
    </row>
    <row r="149" spans="4:22" ht="22" customHeight="1">
      <c r="D149" s="593"/>
      <c r="V149" s="588"/>
    </row>
    <row r="150" spans="4:22" ht="22" customHeight="1">
      <c r="D150" s="593"/>
      <c r="V150" s="588"/>
    </row>
    <row r="151" spans="4:22" ht="22" customHeight="1">
      <c r="D151" s="593"/>
      <c r="V151" s="588"/>
    </row>
    <row r="152" spans="4:22" ht="22" customHeight="1">
      <c r="D152" s="593"/>
      <c r="V152" s="588"/>
    </row>
    <row r="153" spans="4:22" ht="22" customHeight="1">
      <c r="D153" s="593"/>
      <c r="V153" s="588"/>
    </row>
    <row r="154" spans="4:22" ht="22" customHeight="1">
      <c r="D154" s="593"/>
      <c r="V154" s="588"/>
    </row>
    <row r="155" spans="4:22" ht="22" customHeight="1">
      <c r="D155" s="593"/>
      <c r="V155" s="588"/>
    </row>
    <row r="156" spans="4:22" ht="22" customHeight="1">
      <c r="D156" s="593"/>
      <c r="V156" s="588"/>
    </row>
    <row r="157" spans="4:22" ht="22" customHeight="1">
      <c r="D157" s="593"/>
      <c r="V157" s="588"/>
    </row>
    <row r="158" spans="4:22" ht="22" customHeight="1">
      <c r="D158" s="593"/>
      <c r="V158" s="588"/>
    </row>
    <row r="159" spans="4:22" ht="22" customHeight="1">
      <c r="D159" s="593"/>
      <c r="V159" s="588"/>
    </row>
    <row r="160" spans="4:22" ht="22" customHeight="1">
      <c r="D160" s="593"/>
      <c r="V160" s="588"/>
    </row>
    <row r="161" spans="4:22" ht="22" customHeight="1">
      <c r="D161" s="593"/>
      <c r="V161" s="588"/>
    </row>
    <row r="162" spans="4:22" ht="22" customHeight="1">
      <c r="D162" s="593"/>
      <c r="V162" s="588"/>
    </row>
    <row r="163" spans="4:22" ht="22" customHeight="1">
      <c r="D163" s="593"/>
      <c r="V163" s="588"/>
    </row>
    <row r="164" spans="4:22" ht="22" customHeight="1">
      <c r="D164" s="593"/>
      <c r="V164" s="588"/>
    </row>
    <row r="165" spans="4:22" ht="22" customHeight="1">
      <c r="D165" s="593"/>
      <c r="V165" s="588"/>
    </row>
    <row r="166" spans="4:22" ht="22" customHeight="1">
      <c r="D166" s="593"/>
      <c r="V166" s="588"/>
    </row>
    <row r="167" spans="4:22" ht="22" customHeight="1">
      <c r="D167" s="593"/>
      <c r="V167" s="588"/>
    </row>
    <row r="168" spans="4:22" ht="22" customHeight="1">
      <c r="D168" s="593"/>
      <c r="V168" s="588"/>
    </row>
    <row r="169" spans="4:22" ht="22" customHeight="1">
      <c r="D169" s="593"/>
      <c r="V169" s="588"/>
    </row>
    <row r="170" spans="4:22" ht="22" customHeight="1">
      <c r="D170" s="593"/>
      <c r="V170" s="588"/>
    </row>
    <row r="171" spans="4:22" ht="22" customHeight="1">
      <c r="D171" s="593"/>
      <c r="V171" s="588"/>
    </row>
    <row r="172" spans="4:22" ht="22" customHeight="1">
      <c r="D172" s="593"/>
      <c r="V172" s="588"/>
    </row>
    <row r="173" spans="4:22" ht="22" customHeight="1">
      <c r="D173" s="593"/>
      <c r="V173" s="588"/>
    </row>
    <row r="174" spans="4:22" ht="22" customHeight="1">
      <c r="D174" s="593"/>
      <c r="V174" s="588"/>
    </row>
    <row r="175" spans="4:22" ht="22" customHeight="1">
      <c r="D175" s="593"/>
      <c r="V175" s="588"/>
    </row>
    <row r="176" spans="4:22" ht="22" customHeight="1">
      <c r="D176" s="593"/>
      <c r="V176" s="588"/>
    </row>
    <row r="726" ht="44" customHeight="1"/>
  </sheetData>
  <sheetProtection formatCells="0" selectLockedCells="1" sort="0"/>
  <sortState ref="F7:R112">
    <sortCondition ref="F7:F112"/>
  </sortState>
  <customSheetViews>
    <customSheetView guid="{D2E5AB50-B19B-934F-A916-11AE80F90167}" hiddenColumns="1" topLeftCell="A2">
      <selection activeCell="S10" sqref="S10"/>
      <printOptions horizontalCentered="1"/>
      <pageSetup scale="60" orientation="landscape" horizontalDpi="4294967292" verticalDpi="4294967292"/>
    </customSheetView>
  </customSheetViews>
  <mergeCells count="2">
    <mergeCell ref="J5:P5"/>
    <mergeCell ref="J4:U4"/>
  </mergeCells>
  <phoneticPr fontId="6" type="noConversion"/>
  <conditionalFormatting sqref="Z7:AA8">
    <cfRule type="expression" dxfId="467" priority="384">
      <formula>MOD(ROW(),2)=1</formula>
    </cfRule>
    <cfRule type="expression" dxfId="466" priority="385">
      <formula>MOD(ROW(),2)=0</formula>
    </cfRule>
  </conditionalFormatting>
  <conditionalFormatting sqref="Y7:Y8">
    <cfRule type="expression" dxfId="465" priority="382">
      <formula>MOD(ROW(),2)=1</formula>
    </cfRule>
    <cfRule type="expression" dxfId="464" priority="383">
      <formula>MOD(ROW(),2)=0</formula>
    </cfRule>
  </conditionalFormatting>
  <conditionalFormatting sqref="Z9:AA10">
    <cfRule type="expression" dxfId="463" priority="236">
      <formula>MOD(ROW(),2)=1</formula>
    </cfRule>
    <cfRule type="expression" dxfId="462" priority="237">
      <formula>MOD(ROW(),2)=0</formula>
    </cfRule>
  </conditionalFormatting>
  <conditionalFormatting sqref="Y9:Y10">
    <cfRule type="expression" dxfId="461" priority="234">
      <formula>MOD(ROW(),2)=1</formula>
    </cfRule>
    <cfRule type="expression" dxfId="460" priority="235">
      <formula>MOD(ROW(),2)=0</formula>
    </cfRule>
  </conditionalFormatting>
  <conditionalFormatting sqref="Z11:AA12">
    <cfRule type="expression" dxfId="459" priority="232">
      <formula>MOD(ROW(),2)=1</formula>
    </cfRule>
    <cfRule type="expression" dxfId="458" priority="233">
      <formula>MOD(ROW(),2)=0</formula>
    </cfRule>
  </conditionalFormatting>
  <conditionalFormatting sqref="Y11:Y12 Y17:Y18">
    <cfRule type="expression" dxfId="457" priority="230">
      <formula>MOD(ROW(),2)=1</formula>
    </cfRule>
    <cfRule type="expression" dxfId="456" priority="231">
      <formula>MOD(ROW(),2)=0</formula>
    </cfRule>
  </conditionalFormatting>
  <conditionalFormatting sqref="Z13:AA14 Z19:AA20">
    <cfRule type="expression" dxfId="455" priority="228">
      <formula>MOD(ROW(),2)=1</formula>
    </cfRule>
    <cfRule type="expression" dxfId="454" priority="229">
      <formula>MOD(ROW(),2)=0</formula>
    </cfRule>
  </conditionalFormatting>
  <conditionalFormatting sqref="Y13:Y14 Y19:Y20">
    <cfRule type="expression" dxfId="453" priority="226">
      <formula>MOD(ROW(),2)=1</formula>
    </cfRule>
    <cfRule type="expression" dxfId="452" priority="227">
      <formula>MOD(ROW(),2)=0</formula>
    </cfRule>
  </conditionalFormatting>
  <conditionalFormatting sqref="Z15:AA16 Z21:AA22">
    <cfRule type="expression" dxfId="451" priority="224">
      <formula>MOD(ROW(),2)=1</formula>
    </cfRule>
    <cfRule type="expression" dxfId="450" priority="225">
      <formula>MOD(ROW(),2)=0</formula>
    </cfRule>
  </conditionalFormatting>
  <conditionalFormatting sqref="Y15:Y16 Y21:Y22">
    <cfRule type="expression" dxfId="449" priority="222">
      <formula>MOD(ROW(),2)=1</formula>
    </cfRule>
    <cfRule type="expression" dxfId="448" priority="223">
      <formula>MOD(ROW(),2)=0</formula>
    </cfRule>
  </conditionalFormatting>
  <conditionalFormatting sqref="Z17:AA18">
    <cfRule type="expression" dxfId="447" priority="220">
      <formula>MOD(ROW(),2)=1</formula>
    </cfRule>
    <cfRule type="expression" dxfId="446" priority="221">
      <formula>MOD(ROW(),2)=0</formula>
    </cfRule>
  </conditionalFormatting>
  <conditionalFormatting sqref="Y17:Y18">
    <cfRule type="expression" dxfId="445" priority="218">
      <formula>MOD(ROW(),2)=1</formula>
    </cfRule>
    <cfRule type="expression" dxfId="444" priority="219">
      <formula>MOD(ROW(),2)=0</formula>
    </cfRule>
  </conditionalFormatting>
  <conditionalFormatting sqref="Z19:AA20">
    <cfRule type="expression" dxfId="443" priority="216">
      <formula>MOD(ROW(),2)=1</formula>
    </cfRule>
    <cfRule type="expression" dxfId="442" priority="217">
      <formula>MOD(ROW(),2)=0</formula>
    </cfRule>
  </conditionalFormatting>
  <conditionalFormatting sqref="Y19:Y20">
    <cfRule type="expression" dxfId="441" priority="214">
      <formula>MOD(ROW(),2)=1</formula>
    </cfRule>
    <cfRule type="expression" dxfId="440" priority="215">
      <formula>MOD(ROW(),2)=0</formula>
    </cfRule>
  </conditionalFormatting>
  <conditionalFormatting sqref="Z21:AA22">
    <cfRule type="expression" dxfId="439" priority="212">
      <formula>MOD(ROW(),2)=1</formula>
    </cfRule>
    <cfRule type="expression" dxfId="438" priority="213">
      <formula>MOD(ROW(),2)=0</formula>
    </cfRule>
  </conditionalFormatting>
  <conditionalFormatting sqref="Y21:Y22">
    <cfRule type="expression" dxfId="437" priority="210">
      <formula>MOD(ROW(),2)=1</formula>
    </cfRule>
    <cfRule type="expression" dxfId="436" priority="211">
      <formula>MOD(ROW(),2)=0</formula>
    </cfRule>
  </conditionalFormatting>
  <conditionalFormatting sqref="Z23:AA24">
    <cfRule type="expression" dxfId="435" priority="208">
      <formula>MOD(ROW(),2)=1</formula>
    </cfRule>
    <cfRule type="expression" dxfId="434" priority="209">
      <formula>MOD(ROW(),2)=0</formula>
    </cfRule>
  </conditionalFormatting>
  <conditionalFormatting sqref="Y23:Y24 Y29:Y30">
    <cfRule type="expression" dxfId="433" priority="206">
      <formula>MOD(ROW(),2)=1</formula>
    </cfRule>
    <cfRule type="expression" dxfId="432" priority="207">
      <formula>MOD(ROW(),2)=0</formula>
    </cfRule>
  </conditionalFormatting>
  <conditionalFormatting sqref="Z25:AA26 Z31:AA32">
    <cfRule type="expression" dxfId="431" priority="204">
      <formula>MOD(ROW(),2)=1</formula>
    </cfRule>
    <cfRule type="expression" dxfId="430" priority="205">
      <formula>MOD(ROW(),2)=0</formula>
    </cfRule>
  </conditionalFormatting>
  <conditionalFormatting sqref="Y25:Y26 Y31:Y32">
    <cfRule type="expression" dxfId="429" priority="202">
      <formula>MOD(ROW(),2)=1</formula>
    </cfRule>
    <cfRule type="expression" dxfId="428" priority="203">
      <formula>MOD(ROW(),2)=0</formula>
    </cfRule>
  </conditionalFormatting>
  <conditionalFormatting sqref="Z27:AA28 Z33:AA34">
    <cfRule type="expression" dxfId="427" priority="200">
      <formula>MOD(ROW(),2)=1</formula>
    </cfRule>
    <cfRule type="expression" dxfId="426" priority="201">
      <formula>MOD(ROW(),2)=0</formula>
    </cfRule>
  </conditionalFormatting>
  <conditionalFormatting sqref="Y27:Y28 Y33:Y34">
    <cfRule type="expression" dxfId="425" priority="198">
      <formula>MOD(ROW(),2)=1</formula>
    </cfRule>
    <cfRule type="expression" dxfId="424" priority="199">
      <formula>MOD(ROW(),2)=0</formula>
    </cfRule>
  </conditionalFormatting>
  <conditionalFormatting sqref="Z29:AA30">
    <cfRule type="expression" dxfId="423" priority="196">
      <formula>MOD(ROW(),2)=1</formula>
    </cfRule>
    <cfRule type="expression" dxfId="422" priority="197">
      <formula>MOD(ROW(),2)=0</formula>
    </cfRule>
  </conditionalFormatting>
  <conditionalFormatting sqref="Y29:Y30">
    <cfRule type="expression" dxfId="421" priority="194">
      <formula>MOD(ROW(),2)=1</formula>
    </cfRule>
    <cfRule type="expression" dxfId="420" priority="195">
      <formula>MOD(ROW(),2)=0</formula>
    </cfRule>
  </conditionalFormatting>
  <conditionalFormatting sqref="Z31:AA32">
    <cfRule type="expression" dxfId="419" priority="192">
      <formula>MOD(ROW(),2)=1</formula>
    </cfRule>
    <cfRule type="expression" dxfId="418" priority="193">
      <formula>MOD(ROW(),2)=0</formula>
    </cfRule>
  </conditionalFormatting>
  <conditionalFormatting sqref="Y31:Y32">
    <cfRule type="expression" dxfId="417" priority="190">
      <formula>MOD(ROW(),2)=1</formula>
    </cfRule>
    <cfRule type="expression" dxfId="416" priority="191">
      <formula>MOD(ROW(),2)=0</formula>
    </cfRule>
  </conditionalFormatting>
  <conditionalFormatting sqref="Z33:AA34">
    <cfRule type="expression" dxfId="415" priority="188">
      <formula>MOD(ROW(),2)=1</formula>
    </cfRule>
    <cfRule type="expression" dxfId="414" priority="189">
      <formula>MOD(ROW(),2)=0</formula>
    </cfRule>
  </conditionalFormatting>
  <conditionalFormatting sqref="Y33:Y34">
    <cfRule type="expression" dxfId="413" priority="186">
      <formula>MOD(ROW(),2)=1</formula>
    </cfRule>
    <cfRule type="expression" dxfId="412" priority="187">
      <formula>MOD(ROW(),2)=0</formula>
    </cfRule>
  </conditionalFormatting>
  <conditionalFormatting sqref="Z35:AA36">
    <cfRule type="expression" dxfId="411" priority="184">
      <formula>MOD(ROW(),2)=1</formula>
    </cfRule>
    <cfRule type="expression" dxfId="410" priority="185">
      <formula>MOD(ROW(),2)=0</formula>
    </cfRule>
  </conditionalFormatting>
  <conditionalFormatting sqref="Y35:Y36 Y41:Y42">
    <cfRule type="expression" dxfId="409" priority="182">
      <formula>MOD(ROW(),2)=1</formula>
    </cfRule>
    <cfRule type="expression" dxfId="408" priority="183">
      <formula>MOD(ROW(),2)=0</formula>
    </cfRule>
  </conditionalFormatting>
  <conditionalFormatting sqref="Z37:AA38 Z43:AA44">
    <cfRule type="expression" dxfId="407" priority="180">
      <formula>MOD(ROW(),2)=1</formula>
    </cfRule>
    <cfRule type="expression" dxfId="406" priority="181">
      <formula>MOD(ROW(),2)=0</formula>
    </cfRule>
  </conditionalFormatting>
  <conditionalFormatting sqref="Y37:Y38 Y43:Y44">
    <cfRule type="expression" dxfId="405" priority="178">
      <formula>MOD(ROW(),2)=1</formula>
    </cfRule>
    <cfRule type="expression" dxfId="404" priority="179">
      <formula>MOD(ROW(),2)=0</formula>
    </cfRule>
  </conditionalFormatting>
  <conditionalFormatting sqref="Z39:AA40 Z45:AA46">
    <cfRule type="expression" dxfId="403" priority="176">
      <formula>MOD(ROW(),2)=1</formula>
    </cfRule>
    <cfRule type="expression" dxfId="402" priority="177">
      <formula>MOD(ROW(),2)=0</formula>
    </cfRule>
  </conditionalFormatting>
  <conditionalFormatting sqref="Y39:Y40 Y45:Y46">
    <cfRule type="expression" dxfId="401" priority="174">
      <formula>MOD(ROW(),2)=1</formula>
    </cfRule>
    <cfRule type="expression" dxfId="400" priority="175">
      <formula>MOD(ROW(),2)=0</formula>
    </cfRule>
  </conditionalFormatting>
  <conditionalFormatting sqref="Z41:AA42">
    <cfRule type="expression" dxfId="399" priority="172">
      <formula>MOD(ROW(),2)=1</formula>
    </cfRule>
    <cfRule type="expression" dxfId="398" priority="173">
      <formula>MOD(ROW(),2)=0</formula>
    </cfRule>
  </conditionalFormatting>
  <conditionalFormatting sqref="Y41:Y42">
    <cfRule type="expression" dxfId="397" priority="170">
      <formula>MOD(ROW(),2)=1</formula>
    </cfRule>
    <cfRule type="expression" dxfId="396" priority="171">
      <formula>MOD(ROW(),2)=0</formula>
    </cfRule>
  </conditionalFormatting>
  <conditionalFormatting sqref="Z43:AA44">
    <cfRule type="expression" dxfId="395" priority="168">
      <formula>MOD(ROW(),2)=1</formula>
    </cfRule>
    <cfRule type="expression" dxfId="394" priority="169">
      <formula>MOD(ROW(),2)=0</formula>
    </cfRule>
  </conditionalFormatting>
  <conditionalFormatting sqref="Y43:Y44">
    <cfRule type="expression" dxfId="393" priority="166">
      <formula>MOD(ROW(),2)=1</formula>
    </cfRule>
    <cfRule type="expression" dxfId="392" priority="167">
      <formula>MOD(ROW(),2)=0</formula>
    </cfRule>
  </conditionalFormatting>
  <conditionalFormatting sqref="Z45:AA46">
    <cfRule type="expression" dxfId="391" priority="164">
      <formula>MOD(ROW(),2)=1</formula>
    </cfRule>
    <cfRule type="expression" dxfId="390" priority="165">
      <formula>MOD(ROW(),2)=0</formula>
    </cfRule>
  </conditionalFormatting>
  <conditionalFormatting sqref="Y45:Y46">
    <cfRule type="expression" dxfId="389" priority="162">
      <formula>MOD(ROW(),2)=1</formula>
    </cfRule>
    <cfRule type="expression" dxfId="388" priority="163">
      <formula>MOD(ROW(),2)=0</formula>
    </cfRule>
  </conditionalFormatting>
  <conditionalFormatting sqref="Z47:AA48">
    <cfRule type="expression" dxfId="387" priority="160">
      <formula>MOD(ROW(),2)=1</formula>
    </cfRule>
    <cfRule type="expression" dxfId="386" priority="161">
      <formula>MOD(ROW(),2)=0</formula>
    </cfRule>
  </conditionalFormatting>
  <conditionalFormatting sqref="Y47:Y48">
    <cfRule type="expression" dxfId="385" priority="158">
      <formula>MOD(ROW(),2)=1</formula>
    </cfRule>
    <cfRule type="expression" dxfId="384" priority="159">
      <formula>MOD(ROW(),2)=0</formula>
    </cfRule>
  </conditionalFormatting>
  <conditionalFormatting sqref="Z49:AA50">
    <cfRule type="expression" dxfId="383" priority="156">
      <formula>MOD(ROW(),2)=1</formula>
    </cfRule>
    <cfRule type="expression" dxfId="382" priority="157">
      <formula>MOD(ROW(),2)=0</formula>
    </cfRule>
  </conditionalFormatting>
  <conditionalFormatting sqref="Y49:Y50">
    <cfRule type="expression" dxfId="381" priority="154">
      <formula>MOD(ROW(),2)=1</formula>
    </cfRule>
    <cfRule type="expression" dxfId="380" priority="155">
      <formula>MOD(ROW(),2)=0</formula>
    </cfRule>
  </conditionalFormatting>
  <conditionalFormatting sqref="Z51:AA52">
    <cfRule type="expression" dxfId="379" priority="152">
      <formula>MOD(ROW(),2)=1</formula>
    </cfRule>
    <cfRule type="expression" dxfId="378" priority="153">
      <formula>MOD(ROW(),2)=0</formula>
    </cfRule>
  </conditionalFormatting>
  <conditionalFormatting sqref="Y51:Y52">
    <cfRule type="expression" dxfId="377" priority="150">
      <formula>MOD(ROW(),2)=1</formula>
    </cfRule>
    <cfRule type="expression" dxfId="376" priority="151">
      <formula>MOD(ROW(),2)=0</formula>
    </cfRule>
  </conditionalFormatting>
  <conditionalFormatting sqref="Z112:AA112">
    <cfRule type="expression" dxfId="375" priority="28">
      <formula>MOD(ROW(),2)=1</formula>
    </cfRule>
    <cfRule type="expression" dxfId="374" priority="29">
      <formula>MOD(ROW(),2)=0</formula>
    </cfRule>
  </conditionalFormatting>
  <conditionalFormatting sqref="Y112">
    <cfRule type="expression" dxfId="373" priority="26">
      <formula>MOD(ROW(),2)=1</formula>
    </cfRule>
    <cfRule type="expression" dxfId="372" priority="27">
      <formula>MOD(ROW(),2)=0</formula>
    </cfRule>
  </conditionalFormatting>
  <conditionalFormatting sqref="Z53:AA54">
    <cfRule type="expression" dxfId="371" priority="18">
      <formula>MOD(ROW(),2)=1</formula>
    </cfRule>
    <cfRule type="expression" dxfId="370" priority="19">
      <formula>MOD(ROW(),2)=0</formula>
    </cfRule>
  </conditionalFormatting>
  <conditionalFormatting sqref="Y53:Y54">
    <cfRule type="expression" dxfId="369" priority="16">
      <formula>MOD(ROW(),2)=1</formula>
    </cfRule>
    <cfRule type="expression" dxfId="368" priority="17">
      <formula>MOD(ROW(),2)=0</formula>
    </cfRule>
  </conditionalFormatting>
  <conditionalFormatting sqref="Z61:AA62">
    <cfRule type="expression" dxfId="367" priority="136">
      <formula>MOD(ROW(),2)=1</formula>
    </cfRule>
    <cfRule type="expression" dxfId="366" priority="137">
      <formula>MOD(ROW(),2)=0</formula>
    </cfRule>
  </conditionalFormatting>
  <conditionalFormatting sqref="Y61:Y62 Y67:Y68">
    <cfRule type="expression" dxfId="365" priority="134">
      <formula>MOD(ROW(),2)=1</formula>
    </cfRule>
    <cfRule type="expression" dxfId="364" priority="135">
      <formula>MOD(ROW(),2)=0</formula>
    </cfRule>
  </conditionalFormatting>
  <conditionalFormatting sqref="Z63:AA64 Z69:AA70">
    <cfRule type="expression" dxfId="363" priority="132">
      <formula>MOD(ROW(),2)=1</formula>
    </cfRule>
    <cfRule type="expression" dxfId="362" priority="133">
      <formula>MOD(ROW(),2)=0</formula>
    </cfRule>
  </conditionalFormatting>
  <conditionalFormatting sqref="Y63:Y64 Y69:Y70">
    <cfRule type="expression" dxfId="361" priority="130">
      <formula>MOD(ROW(),2)=1</formula>
    </cfRule>
    <cfRule type="expression" dxfId="360" priority="131">
      <formula>MOD(ROW(),2)=0</formula>
    </cfRule>
  </conditionalFormatting>
  <conditionalFormatting sqref="Z65:AA66 Z71:AA72">
    <cfRule type="expression" dxfId="359" priority="128">
      <formula>MOD(ROW(),2)=1</formula>
    </cfRule>
    <cfRule type="expression" dxfId="358" priority="129">
      <formula>MOD(ROW(),2)=0</formula>
    </cfRule>
  </conditionalFormatting>
  <conditionalFormatting sqref="Y65:Y66 Y71:Y72">
    <cfRule type="expression" dxfId="357" priority="126">
      <formula>MOD(ROW(),2)=1</formula>
    </cfRule>
    <cfRule type="expression" dxfId="356" priority="127">
      <formula>MOD(ROW(),2)=0</formula>
    </cfRule>
  </conditionalFormatting>
  <conditionalFormatting sqref="Z67:AA68">
    <cfRule type="expression" dxfId="355" priority="124">
      <formula>MOD(ROW(),2)=1</formula>
    </cfRule>
    <cfRule type="expression" dxfId="354" priority="125">
      <formula>MOD(ROW(),2)=0</formula>
    </cfRule>
  </conditionalFormatting>
  <conditionalFormatting sqref="Y67:Y68">
    <cfRule type="expression" dxfId="353" priority="122">
      <formula>MOD(ROW(),2)=1</formula>
    </cfRule>
    <cfRule type="expression" dxfId="352" priority="123">
      <formula>MOD(ROW(),2)=0</formula>
    </cfRule>
  </conditionalFormatting>
  <conditionalFormatting sqref="Z69:AA70">
    <cfRule type="expression" dxfId="351" priority="120">
      <formula>MOD(ROW(),2)=1</formula>
    </cfRule>
    <cfRule type="expression" dxfId="350" priority="121">
      <formula>MOD(ROW(),2)=0</formula>
    </cfRule>
  </conditionalFormatting>
  <conditionalFormatting sqref="Y69:Y70">
    <cfRule type="expression" dxfId="349" priority="118">
      <formula>MOD(ROW(),2)=1</formula>
    </cfRule>
    <cfRule type="expression" dxfId="348" priority="119">
      <formula>MOD(ROW(),2)=0</formula>
    </cfRule>
  </conditionalFormatting>
  <conditionalFormatting sqref="Z71:AA72">
    <cfRule type="expression" dxfId="347" priority="116">
      <formula>MOD(ROW(),2)=1</formula>
    </cfRule>
    <cfRule type="expression" dxfId="346" priority="117">
      <formula>MOD(ROW(),2)=0</formula>
    </cfRule>
  </conditionalFormatting>
  <conditionalFormatting sqref="Y71:Y72">
    <cfRule type="expression" dxfId="345" priority="114">
      <formula>MOD(ROW(),2)=1</formula>
    </cfRule>
    <cfRule type="expression" dxfId="344" priority="115">
      <formula>MOD(ROW(),2)=0</formula>
    </cfRule>
  </conditionalFormatting>
  <conditionalFormatting sqref="Z73:AA74">
    <cfRule type="expression" dxfId="343" priority="112">
      <formula>MOD(ROW(),2)=1</formula>
    </cfRule>
    <cfRule type="expression" dxfId="342" priority="113">
      <formula>MOD(ROW(),2)=0</formula>
    </cfRule>
  </conditionalFormatting>
  <conditionalFormatting sqref="Y73:Y74 Y79:Y80">
    <cfRule type="expression" dxfId="341" priority="110">
      <formula>MOD(ROW(),2)=1</formula>
    </cfRule>
    <cfRule type="expression" dxfId="340" priority="111">
      <formula>MOD(ROW(),2)=0</formula>
    </cfRule>
  </conditionalFormatting>
  <conditionalFormatting sqref="Z75:AA76 Z81:AA82">
    <cfRule type="expression" dxfId="339" priority="108">
      <formula>MOD(ROW(),2)=1</formula>
    </cfRule>
    <cfRule type="expression" dxfId="338" priority="109">
      <formula>MOD(ROW(),2)=0</formula>
    </cfRule>
  </conditionalFormatting>
  <conditionalFormatting sqref="Y75:Y76 Y81:Y82">
    <cfRule type="expression" dxfId="337" priority="106">
      <formula>MOD(ROW(),2)=1</formula>
    </cfRule>
    <cfRule type="expression" dxfId="336" priority="107">
      <formula>MOD(ROW(),2)=0</formula>
    </cfRule>
  </conditionalFormatting>
  <conditionalFormatting sqref="Z77:AA78 Z83:AA84">
    <cfRule type="expression" dxfId="335" priority="104">
      <formula>MOD(ROW(),2)=1</formula>
    </cfRule>
    <cfRule type="expression" dxfId="334" priority="105">
      <formula>MOD(ROW(),2)=0</formula>
    </cfRule>
  </conditionalFormatting>
  <conditionalFormatting sqref="Y77:Y78 Y83:Y84">
    <cfRule type="expression" dxfId="333" priority="102">
      <formula>MOD(ROW(),2)=1</formula>
    </cfRule>
    <cfRule type="expression" dxfId="332" priority="103">
      <formula>MOD(ROW(),2)=0</formula>
    </cfRule>
  </conditionalFormatting>
  <conditionalFormatting sqref="Z79:AA80">
    <cfRule type="expression" dxfId="331" priority="100">
      <formula>MOD(ROW(),2)=1</formula>
    </cfRule>
    <cfRule type="expression" dxfId="330" priority="101">
      <formula>MOD(ROW(),2)=0</formula>
    </cfRule>
  </conditionalFormatting>
  <conditionalFormatting sqref="Y79:Y80">
    <cfRule type="expression" dxfId="329" priority="98">
      <formula>MOD(ROW(),2)=1</formula>
    </cfRule>
    <cfRule type="expression" dxfId="328" priority="99">
      <formula>MOD(ROW(),2)=0</formula>
    </cfRule>
  </conditionalFormatting>
  <conditionalFormatting sqref="Z81:AA82">
    <cfRule type="expression" dxfId="327" priority="96">
      <formula>MOD(ROW(),2)=1</formula>
    </cfRule>
    <cfRule type="expression" dxfId="326" priority="97">
      <formula>MOD(ROW(),2)=0</formula>
    </cfRule>
  </conditionalFormatting>
  <conditionalFormatting sqref="Y81:Y82">
    <cfRule type="expression" dxfId="325" priority="94">
      <formula>MOD(ROW(),2)=1</formula>
    </cfRule>
    <cfRule type="expression" dxfId="324" priority="95">
      <formula>MOD(ROW(),2)=0</formula>
    </cfRule>
  </conditionalFormatting>
  <conditionalFormatting sqref="Z83:AA84">
    <cfRule type="expression" dxfId="323" priority="92">
      <formula>MOD(ROW(),2)=1</formula>
    </cfRule>
    <cfRule type="expression" dxfId="322" priority="93">
      <formula>MOD(ROW(),2)=0</formula>
    </cfRule>
  </conditionalFormatting>
  <conditionalFormatting sqref="Y83:Y84">
    <cfRule type="expression" dxfId="321" priority="90">
      <formula>MOD(ROW(),2)=1</formula>
    </cfRule>
    <cfRule type="expression" dxfId="320" priority="91">
      <formula>MOD(ROW(),2)=0</formula>
    </cfRule>
  </conditionalFormatting>
  <conditionalFormatting sqref="Z85:AA86">
    <cfRule type="expression" dxfId="319" priority="88">
      <formula>MOD(ROW(),2)=1</formula>
    </cfRule>
    <cfRule type="expression" dxfId="318" priority="89">
      <formula>MOD(ROW(),2)=0</formula>
    </cfRule>
  </conditionalFormatting>
  <conditionalFormatting sqref="Y85:Y86 Y91:Y92">
    <cfRule type="expression" dxfId="317" priority="86">
      <formula>MOD(ROW(),2)=1</formula>
    </cfRule>
    <cfRule type="expression" dxfId="316" priority="87">
      <formula>MOD(ROW(),2)=0</formula>
    </cfRule>
  </conditionalFormatting>
  <conditionalFormatting sqref="Z87:AA88 Z93:AA94">
    <cfRule type="expression" dxfId="315" priority="84">
      <formula>MOD(ROW(),2)=1</formula>
    </cfRule>
    <cfRule type="expression" dxfId="314" priority="85">
      <formula>MOD(ROW(),2)=0</formula>
    </cfRule>
  </conditionalFormatting>
  <conditionalFormatting sqref="Y87:Y88 Y93:Y94">
    <cfRule type="expression" dxfId="313" priority="82">
      <formula>MOD(ROW(),2)=1</formula>
    </cfRule>
    <cfRule type="expression" dxfId="312" priority="83">
      <formula>MOD(ROW(),2)=0</formula>
    </cfRule>
  </conditionalFormatting>
  <conditionalFormatting sqref="Z89:AA90 Z95:AA96">
    <cfRule type="expression" dxfId="311" priority="80">
      <formula>MOD(ROW(),2)=1</formula>
    </cfRule>
    <cfRule type="expression" dxfId="310" priority="81">
      <formula>MOD(ROW(),2)=0</formula>
    </cfRule>
  </conditionalFormatting>
  <conditionalFormatting sqref="Y89:Y90 Y95:Y96">
    <cfRule type="expression" dxfId="309" priority="78">
      <formula>MOD(ROW(),2)=1</formula>
    </cfRule>
    <cfRule type="expression" dxfId="308" priority="79">
      <formula>MOD(ROW(),2)=0</formula>
    </cfRule>
  </conditionalFormatting>
  <conditionalFormatting sqref="Z91:AA92">
    <cfRule type="expression" dxfId="307" priority="76">
      <formula>MOD(ROW(),2)=1</formula>
    </cfRule>
    <cfRule type="expression" dxfId="306" priority="77">
      <formula>MOD(ROW(),2)=0</formula>
    </cfRule>
  </conditionalFormatting>
  <conditionalFormatting sqref="Y91:Y92">
    <cfRule type="expression" dxfId="305" priority="74">
      <formula>MOD(ROW(),2)=1</formula>
    </cfRule>
    <cfRule type="expression" dxfId="304" priority="75">
      <formula>MOD(ROW(),2)=0</formula>
    </cfRule>
  </conditionalFormatting>
  <conditionalFormatting sqref="Z93:AA94">
    <cfRule type="expression" dxfId="303" priority="72">
      <formula>MOD(ROW(),2)=1</formula>
    </cfRule>
    <cfRule type="expression" dxfId="302" priority="73">
      <formula>MOD(ROW(),2)=0</formula>
    </cfRule>
  </conditionalFormatting>
  <conditionalFormatting sqref="Y93:Y94">
    <cfRule type="expression" dxfId="301" priority="70">
      <formula>MOD(ROW(),2)=1</formula>
    </cfRule>
    <cfRule type="expression" dxfId="300" priority="71">
      <formula>MOD(ROW(),2)=0</formula>
    </cfRule>
  </conditionalFormatting>
  <conditionalFormatting sqref="Z95:AA96">
    <cfRule type="expression" dxfId="299" priority="68">
      <formula>MOD(ROW(),2)=1</formula>
    </cfRule>
    <cfRule type="expression" dxfId="298" priority="69">
      <formula>MOD(ROW(),2)=0</formula>
    </cfRule>
  </conditionalFormatting>
  <conditionalFormatting sqref="Y95:Y96">
    <cfRule type="expression" dxfId="297" priority="66">
      <formula>MOD(ROW(),2)=1</formula>
    </cfRule>
    <cfRule type="expression" dxfId="296" priority="67">
      <formula>MOD(ROW(),2)=0</formula>
    </cfRule>
  </conditionalFormatting>
  <conditionalFormatting sqref="Z97:AA98">
    <cfRule type="expression" dxfId="295" priority="64">
      <formula>MOD(ROW(),2)=1</formula>
    </cfRule>
    <cfRule type="expression" dxfId="294" priority="65">
      <formula>MOD(ROW(),2)=0</formula>
    </cfRule>
  </conditionalFormatting>
  <conditionalFormatting sqref="Y97:Y98 Y103:Y104">
    <cfRule type="expression" dxfId="293" priority="62">
      <formula>MOD(ROW(),2)=1</formula>
    </cfRule>
    <cfRule type="expression" dxfId="292" priority="63">
      <formula>MOD(ROW(),2)=0</formula>
    </cfRule>
  </conditionalFormatting>
  <conditionalFormatting sqref="Z99:AA100">
    <cfRule type="expression" dxfId="291" priority="60">
      <formula>MOD(ROW(),2)=1</formula>
    </cfRule>
    <cfRule type="expression" dxfId="290" priority="61">
      <formula>MOD(ROW(),2)=0</formula>
    </cfRule>
  </conditionalFormatting>
  <conditionalFormatting sqref="Y99:Y100">
    <cfRule type="expression" dxfId="289" priority="58">
      <formula>MOD(ROW(),2)=1</formula>
    </cfRule>
    <cfRule type="expression" dxfId="288" priority="59">
      <formula>MOD(ROW(),2)=0</formula>
    </cfRule>
  </conditionalFormatting>
  <conditionalFormatting sqref="Z101:AA102">
    <cfRule type="expression" dxfId="287" priority="56">
      <formula>MOD(ROW(),2)=1</formula>
    </cfRule>
    <cfRule type="expression" dxfId="286" priority="57">
      <formula>MOD(ROW(),2)=0</formula>
    </cfRule>
  </conditionalFormatting>
  <conditionalFormatting sqref="Y101:Y102">
    <cfRule type="expression" dxfId="285" priority="54">
      <formula>MOD(ROW(),2)=1</formula>
    </cfRule>
    <cfRule type="expression" dxfId="284" priority="55">
      <formula>MOD(ROW(),2)=0</formula>
    </cfRule>
  </conditionalFormatting>
  <conditionalFormatting sqref="Z103:AA104">
    <cfRule type="expression" dxfId="283" priority="52">
      <formula>MOD(ROW(),2)=1</formula>
    </cfRule>
    <cfRule type="expression" dxfId="282" priority="53">
      <formula>MOD(ROW(),2)=0</formula>
    </cfRule>
  </conditionalFormatting>
  <conditionalFormatting sqref="Y103:Y104">
    <cfRule type="expression" dxfId="281" priority="50">
      <formula>MOD(ROW(),2)=1</formula>
    </cfRule>
    <cfRule type="expression" dxfId="280" priority="51">
      <formula>MOD(ROW(),2)=0</formula>
    </cfRule>
  </conditionalFormatting>
  <conditionalFormatting sqref="Z105:AA106">
    <cfRule type="expression" dxfId="279" priority="46">
      <formula>MOD(ROW(),2)=1</formula>
    </cfRule>
    <cfRule type="expression" dxfId="278" priority="47">
      <formula>MOD(ROW(),2)=0</formula>
    </cfRule>
  </conditionalFormatting>
  <conditionalFormatting sqref="Y105:Y106">
    <cfRule type="expression" dxfId="277" priority="44">
      <formula>MOD(ROW(),2)=1</formula>
    </cfRule>
    <cfRule type="expression" dxfId="276" priority="45">
      <formula>MOD(ROW(),2)=0</formula>
    </cfRule>
  </conditionalFormatting>
  <conditionalFormatting sqref="Z107:AA108">
    <cfRule type="expression" dxfId="275" priority="42">
      <formula>MOD(ROW(),2)=1</formula>
    </cfRule>
    <cfRule type="expression" dxfId="274" priority="43">
      <formula>MOD(ROW(),2)=0</formula>
    </cfRule>
  </conditionalFormatting>
  <conditionalFormatting sqref="Y107:Y108">
    <cfRule type="expression" dxfId="273" priority="40">
      <formula>MOD(ROW(),2)=1</formula>
    </cfRule>
    <cfRule type="expression" dxfId="272" priority="41">
      <formula>MOD(ROW(),2)=0</formula>
    </cfRule>
  </conditionalFormatting>
  <conditionalFormatting sqref="Z55:AA56">
    <cfRule type="expression" dxfId="271" priority="12">
      <formula>MOD(ROW(),2)=1</formula>
    </cfRule>
    <cfRule type="expression" dxfId="270" priority="13">
      <formula>MOD(ROW(),2)=0</formula>
    </cfRule>
  </conditionalFormatting>
  <conditionalFormatting sqref="Y55:Y56">
    <cfRule type="expression" dxfId="269" priority="10">
      <formula>MOD(ROW(),2)=1</formula>
    </cfRule>
    <cfRule type="expression" dxfId="268" priority="11">
      <formula>MOD(ROW(),2)=0</formula>
    </cfRule>
  </conditionalFormatting>
  <conditionalFormatting sqref="Z109:AA110">
    <cfRule type="expression" dxfId="267" priority="32">
      <formula>MOD(ROW(),2)=1</formula>
    </cfRule>
    <cfRule type="expression" dxfId="266" priority="33">
      <formula>MOD(ROW(),2)=0</formula>
    </cfRule>
  </conditionalFormatting>
  <conditionalFormatting sqref="Y109:Y110">
    <cfRule type="expression" dxfId="265" priority="30">
      <formula>MOD(ROW(),2)=1</formula>
    </cfRule>
    <cfRule type="expression" dxfId="264" priority="31">
      <formula>MOD(ROW(),2)=0</formula>
    </cfRule>
  </conditionalFormatting>
  <conditionalFormatting sqref="Y53:Y54">
    <cfRule type="expression" dxfId="263" priority="20">
      <formula>MOD(ROW(),2)=1</formula>
    </cfRule>
    <cfRule type="expression" dxfId="262" priority="21">
      <formula>MOD(ROW(),2)=0</formula>
    </cfRule>
  </conditionalFormatting>
  <conditionalFormatting sqref="Z111:AA111">
    <cfRule type="expression" dxfId="261" priority="6">
      <formula>MOD(ROW(),2)=1</formula>
    </cfRule>
    <cfRule type="expression" dxfId="260" priority="7">
      <formula>MOD(ROW(),2)=0</formula>
    </cfRule>
  </conditionalFormatting>
  <conditionalFormatting sqref="Y111">
    <cfRule type="expression" dxfId="259" priority="4">
      <formula>MOD(ROW(),2)=1</formula>
    </cfRule>
    <cfRule type="expression" dxfId="258" priority="5">
      <formula>MOD(ROW(),2)=0</formula>
    </cfRule>
  </conditionalFormatting>
  <conditionalFormatting sqref="Y55:Y56">
    <cfRule type="expression" dxfId="257" priority="14">
      <formula>MOD(ROW(),2)=1</formula>
    </cfRule>
    <cfRule type="expression" dxfId="256" priority="15">
      <formula>MOD(ROW(),2)=0</formula>
    </cfRule>
  </conditionalFormatting>
  <conditionalFormatting sqref="Y111">
    <cfRule type="expression" dxfId="255" priority="8">
      <formula>MOD(ROW(),2)=1</formula>
    </cfRule>
    <cfRule type="expression" dxfId="254" priority="9">
      <formula>MOD(ROW(),2)=0</formula>
    </cfRule>
  </conditionalFormatting>
  <dataValidations xWindow="311" yWindow="243" count="2">
    <dataValidation type="list" allowBlank="1" showInputMessage="1" showErrorMessage="1" sqref="H56:H57 H53 H61 H49 H63 H11 H13 H7 H15 H17 H19 H21 H23 H25 H27 H29 H31 H33 H35 H37 H39 H41 H43 H45 H9 H109 H51 H47 H65 H67 H69 H71 H73 H75 H77 H79 H81 H83 H85 H87 H89 H91 H93 H95 H97 H99 H101 H103 H105 H107 H111">
      <formula1>CLASS_SPELLTYPE_LIST</formula1>
    </dataValidation>
    <dataValidation type="list" allowBlank="1" showInputMessage="1" showErrorMessage="1" sqref="I7 I53 I61 I49 I109 I63 I11 I13 I15 I17 I19 I9 I21 I23 I51 I25 I27 I29 I31 I33 I35 I37 I39 I41 I43 I45 I47 I65 I67 I69 I71 I73 I75 I77 I79 I81 I83 I85 I87 I89 I91 I93 I95 I97 I99 I101 I103 I105 I107 I111">
      <formula1>INDIRECT(Y7)</formula1>
    </dataValidation>
  </dataValidations>
  <printOptions horizontalCentered="1"/>
  <pageMargins left="0" right="0" top="0.5" bottom="0" header="0" footer="0"/>
  <pageSetup scale="60" orientation="portrait" horizontalDpi="4294967292" verticalDpi="4294967292"/>
  <ignoredErrors>
    <ignoredError sqref="I2:V4 V7 I6:Q6 I5 Q5:V5 V111 V112 V109 V110 V107 V108 V105 V106 V103 V104 V101 V102 V99 V100 V97 V98 V95 V96 V93 V94 V91 V92 V89 V90 V87 V88 V85 V86 V83 V84 V81 V82 V79 V80 V77 V78 V75 V76 V73 V74 V67 V68 V65 V66 T63:V63 S64:V64 T61:V61 S62:V62 V69 V70 V71 V72 V8:V54 S55:V59 I113:V114 T9:U9 S8:U8 S10:U10 V6 V60" emptyCellReference="1"/>
  </ignoredErrors>
  <drawing r:id="rId1"/>
  <legacyDrawing r:id="rId2"/>
  <picture r:id="rId3"/>
  <mc:AlternateContent xmlns:mc="http://schemas.openxmlformats.org/markup-compatibility/2006">
    <mc:Choice Requires="x14">
      <controls>
        <mc:AlternateContent xmlns:mc="http://schemas.openxmlformats.org/markup-compatibility/2006">
          <mc:Choice Requires="x14">
            <control shapeId="2080" r:id="rId4" name="Button 32">
              <controlPr defaultSize="0" print="0" autoFill="0" autoPict="0" macro="[0]!ClearSpells">
                <anchor moveWithCells="1" sizeWithCells="1">
                  <from>
                    <xdr:col>30</xdr:col>
                    <xdr:colOff>12700</xdr:colOff>
                    <xdr:row>1</xdr:row>
                    <xdr:rowOff>76200</xdr:rowOff>
                  </from>
                  <to>
                    <xdr:col>32</xdr:col>
                    <xdr:colOff>50800</xdr:colOff>
                    <xdr:row>1</xdr:row>
                    <xdr:rowOff>304800</xdr:rowOff>
                  </to>
                </anchor>
              </controlPr>
            </control>
          </mc:Choice>
          <mc:Fallback/>
        </mc:AlternateContent>
        <mc:AlternateContent xmlns:mc="http://schemas.openxmlformats.org/markup-compatibility/2006">
          <mc:Choice Requires="x14">
            <control shapeId="2082" r:id="rId5" name="Button 34">
              <controlPr defaultSize="0" print="0" autoFill="0" autoPict="0" macro="[0]!SortSpells">
                <anchor moveWithCells="1" sizeWithCells="1">
                  <from>
                    <xdr:col>30</xdr:col>
                    <xdr:colOff>12700</xdr:colOff>
                    <xdr:row>3</xdr:row>
                    <xdr:rowOff>25400</xdr:rowOff>
                  </from>
                  <to>
                    <xdr:col>32</xdr:col>
                    <xdr:colOff>50800</xdr:colOff>
                    <xdr:row>3</xdr:row>
                    <xdr:rowOff>254000</xdr:rowOff>
                  </to>
                </anchor>
              </controlPr>
            </control>
          </mc:Choice>
          <mc:Fallback/>
        </mc:AlternateContent>
      </controls>
    </mc:Choice>
    <mc:Fallback/>
  </mc:AlternateContent>
  <extLst>
    <ext xmlns:mx="http://schemas.microsoft.com/office/mac/excel/2008/main" uri="{64002731-A6B0-56B0-2670-7721B7C09600}">
      <mx:PLV Mode="0" OnePage="0" WScale="60"/>
    </ext>
  </extLst>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25</vt:i4>
      </vt:variant>
    </vt:vector>
  </HeadingPairs>
  <LinksUpToDate>false</LinksUpToDate>
  <SharedDoc>false</SharedDoc>
  <HyperlinksChanged>false</HyperlinksChanged>
</Properties>
</file>